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My Documents\Work\Admin work\FEVS\"/>
    </mc:Choice>
  </mc:AlternateContent>
  <bookViews>
    <workbookView xWindow="0" yWindow="0" windowWidth="19170" windowHeight="7560" tabRatio="842" firstSheet="2" activeTab="7"/>
  </bookViews>
  <sheets>
    <sheet name="DASHBOARD" sheetId="56" r:id="rId1"/>
    <sheet name="DASHBOARD_DEMOGRAPHICS" sheetId="55" r:id="rId2"/>
    <sheet name="DASHBOARD_TRENDING" sheetId="58" r:id="rId3"/>
    <sheet name="CORE SURVEY" sheetId="60" r:id="rId4"/>
    <sheet name="WORK LIFE-TELEWORK" sheetId="61" r:id="rId5"/>
    <sheet name="DEMOGRAPHICS" sheetId="62" r:id="rId6"/>
    <sheet name="TREND CORE SURVEY" sheetId="63" r:id="rId7"/>
    <sheet name="ITEM CHANGES" sheetId="59" r:id="rId8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DASHBOARD!$B$42:$C$120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DASHBOARD_TRENDING!$T$2:$T$3</definedName>
    <definedName name="nrTrendData">DASHBOARD_TRENDING!$D$42:$G$113</definedName>
    <definedName name="nrTrendLargestDecrease2015">DASHBOARD_TRENDING!$AD$4:$AE$4</definedName>
    <definedName name="nrTrendLargestDecrease2016">DASHBOARD_TRENDING!$AB$4:$AC$6</definedName>
    <definedName name="nrTrendLargestDecrease2017">DASHBOARD_TRENDING!$Z$4:$AA$8</definedName>
    <definedName name="nrTrendLargestIncrease2015">DASHBOARD_TRENDING!$X$4:$Y$9</definedName>
    <definedName name="nrTrendLargestIncrease2016">DASHBOARD_TRENDING!$V$4:$W$9</definedName>
    <definedName name="nrTrendLargestIncrease2017">DASHBOARD_TRENDING!$T$4:$U$9</definedName>
    <definedName name="nrTrendNumDecrease2015">DASHBOARD_TRENDING!$Z$2:$Z$3</definedName>
    <definedName name="nrTrendNumDecrease2016">DASHBOARD_TRENDING!$X$2:$X$3</definedName>
    <definedName name="nrTrendNumDecrease2017">DASHBOARD_TRENDING!$V$2:$V$3</definedName>
    <definedName name="nrTrendNumIncrease2015">DASHBOARD_TRENDING!$Y$2:$Y$3</definedName>
    <definedName name="nrTrendNumIncrease2016">DASHBOARD_TRENDING!$W$2:$W$3</definedName>
    <definedName name="nrTrendNumIncrease2017">DASHBOARD_TRENDING!$U$2:$U$3</definedName>
    <definedName name="nrTrendQuestions">DASHBOARD_TRENDING!$B$42:$C$120</definedName>
    <definedName name="_xlnm.Print_Area" localSheetId="0">DASHBOARD!$B$2:$R$40</definedName>
    <definedName name="_xlnm.Print_Area" localSheetId="1">DASHBOARD_DEMOGRAPHICS!$B$2:$R$40</definedName>
    <definedName name="_xlnm.Print_Area" localSheetId="2">DASHBOARD_TRENDING!$B$2:$R$40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62913"/>
</workbook>
</file>

<file path=xl/calcChain.xml><?xml version="1.0" encoding="utf-8"?>
<calcChain xmlns="http://schemas.openxmlformats.org/spreadsheetml/2006/main">
  <c r="T10" i="55" l="1"/>
  <c r="T9" i="55"/>
  <c r="T8" i="55"/>
  <c r="T7" i="55"/>
  <c r="AB12" i="55" l="1"/>
  <c r="AB32" i="55" s="1"/>
  <c r="D56" i="55" s="1"/>
  <c r="AB11" i="55"/>
  <c r="AB31" i="55" s="1"/>
  <c r="AB10" i="55"/>
  <c r="AB30" i="55" s="1"/>
  <c r="AB9" i="55"/>
  <c r="AB29" i="55" s="1"/>
  <c r="AB8" i="55"/>
  <c r="AB28" i="55" s="1"/>
  <c r="AB7" i="55"/>
  <c r="AB27" i="55" s="1"/>
  <c r="AB6" i="55"/>
  <c r="AB26" i="55" s="1"/>
  <c r="Z6" i="55"/>
  <c r="Z26" i="55" s="1"/>
  <c r="Z11" i="55"/>
  <c r="Z31" i="55" s="1"/>
  <c r="Z10" i="55"/>
  <c r="Z30" i="55" s="1"/>
  <c r="Z9" i="55"/>
  <c r="Z29" i="55" s="1"/>
  <c r="Z8" i="55"/>
  <c r="Z28" i="55" s="1"/>
  <c r="Z7" i="55"/>
  <c r="Z27" i="55" s="1"/>
  <c r="AA29" i="55"/>
  <c r="E53" i="55" s="1"/>
  <c r="AF32" i="55"/>
  <c r="AF31" i="55"/>
  <c r="AF30" i="55"/>
  <c r="AF29" i="55"/>
  <c r="AF28" i="55"/>
  <c r="AF27" i="55"/>
  <c r="AF26" i="55"/>
  <c r="AD30" i="55"/>
  <c r="AD29" i="55"/>
  <c r="AD28" i="55"/>
  <c r="AD27" i="55"/>
  <c r="AD26" i="55"/>
  <c r="X33" i="55"/>
  <c r="X32" i="55"/>
  <c r="X31" i="55"/>
  <c r="X30" i="55"/>
  <c r="X29" i="55"/>
  <c r="X28" i="55"/>
  <c r="X27" i="55"/>
  <c r="X26" i="55"/>
  <c r="V31" i="55"/>
  <c r="V30" i="55"/>
  <c r="V29" i="55"/>
  <c r="V28" i="55"/>
  <c r="V27" i="55"/>
  <c r="V26" i="55"/>
  <c r="T31" i="55"/>
  <c r="D47" i="55" s="1"/>
  <c r="T30" i="55"/>
  <c r="D46" i="55" s="1"/>
  <c r="T29" i="55"/>
  <c r="T28" i="55"/>
  <c r="D44" i="55" s="1"/>
  <c r="T27" i="55"/>
  <c r="D43" i="55" s="1"/>
  <c r="T26" i="55"/>
  <c r="D42" i="55" s="1"/>
  <c r="E56" i="55"/>
  <c r="E52" i="55"/>
  <c r="E49" i="55"/>
  <c r="E48" i="55"/>
  <c r="E45" i="55"/>
  <c r="E42" i="55"/>
  <c r="D49" i="55"/>
  <c r="D48" i="55"/>
  <c r="D45" i="55"/>
  <c r="AG32" i="55"/>
  <c r="AG31" i="55"/>
  <c r="AG30" i="55"/>
  <c r="AG29" i="55"/>
  <c r="AG28" i="55"/>
  <c r="AG27" i="55"/>
  <c r="AG26" i="55"/>
  <c r="AE30" i="55"/>
  <c r="AE29" i="55"/>
  <c r="AE28" i="55"/>
  <c r="AE27" i="55"/>
  <c r="AE26" i="55"/>
  <c r="AC32" i="55"/>
  <c r="AC31" i="55"/>
  <c r="AC30" i="55"/>
  <c r="AC29" i="55"/>
  <c r="AC28" i="55"/>
  <c r="AC27" i="55"/>
  <c r="AC26" i="55"/>
  <c r="AA31" i="55"/>
  <c r="E55" i="55" s="1"/>
  <c r="AA30" i="55"/>
  <c r="E54" i="55" s="1"/>
  <c r="AA28" i="55"/>
  <c r="AA27" i="55"/>
  <c r="E51" i="55" s="1"/>
  <c r="AA26" i="55"/>
  <c r="E50" i="55" s="1"/>
  <c r="Y33" i="55"/>
  <c r="Y32" i="55"/>
  <c r="Y31" i="55"/>
  <c r="Y30" i="55"/>
  <c r="Y29" i="55"/>
  <c r="Y28" i="55"/>
  <c r="Y27" i="55"/>
  <c r="Y26" i="55"/>
  <c r="W31" i="55"/>
  <c r="W30" i="55"/>
  <c r="W29" i="55"/>
  <c r="W28" i="55"/>
  <c r="W27" i="55"/>
  <c r="W26" i="55"/>
  <c r="U26" i="55"/>
  <c r="U31" i="55"/>
  <c r="E47" i="55" s="1"/>
  <c r="U30" i="55"/>
  <c r="E46" i="55" s="1"/>
  <c r="U29" i="55"/>
  <c r="U28" i="55"/>
  <c r="E44" i="55" s="1"/>
  <c r="U27" i="55"/>
  <c r="E43" i="55" s="1"/>
  <c r="D55" i="55" l="1"/>
  <c r="D54" i="55"/>
  <c r="D53" i="55"/>
  <c r="D52" i="55"/>
  <c r="D51" i="55"/>
  <c r="D50" i="55"/>
  <c r="W11" i="58"/>
  <c r="U38" i="58" l="1"/>
  <c r="U37" i="58"/>
  <c r="W29" i="58"/>
  <c r="W28" i="58"/>
  <c r="W27" i="58"/>
  <c r="W26" i="58"/>
  <c r="U36" i="58"/>
  <c r="U35" i="58"/>
  <c r="X29" i="58"/>
  <c r="X28" i="58"/>
  <c r="X27" i="58"/>
  <c r="X26" i="58"/>
  <c r="U34" i="58"/>
  <c r="U33" i="58"/>
  <c r="Y29" i="58"/>
  <c r="Y28" i="58"/>
  <c r="Y27" i="58"/>
  <c r="Y26" i="58"/>
  <c r="V32" i="58" l="1"/>
  <c r="V31" i="58"/>
  <c r="U32" i="58"/>
  <c r="U31" i="58"/>
  <c r="AF11" i="58" l="1"/>
  <c r="AD11" i="58"/>
  <c r="P53" i="56"/>
  <c r="AF12" i="58" l="1"/>
  <c r="AE12" i="58"/>
  <c r="AD12" i="58"/>
  <c r="AC12" i="58"/>
  <c r="AB12" i="58"/>
  <c r="AA12" i="58"/>
  <c r="Z12" i="58"/>
  <c r="Y12" i="58"/>
  <c r="X12" i="58"/>
  <c r="W12" i="58"/>
  <c r="V12" i="58"/>
  <c r="AE11" i="58"/>
  <c r="AC11" i="58"/>
  <c r="AB11" i="58"/>
  <c r="AA11" i="58"/>
  <c r="Z11" i="58"/>
  <c r="AJ16" i="58" s="1"/>
  <c r="Y11" i="58"/>
  <c r="X11" i="58"/>
  <c r="V11" i="58"/>
  <c r="D34" i="58"/>
  <c r="D16" i="58"/>
  <c r="Y23" i="58" l="1"/>
  <c r="Z23" i="58"/>
  <c r="AB14" i="58"/>
  <c r="W23" i="58"/>
  <c r="X23" i="58"/>
  <c r="AB23" i="58" s="1"/>
  <c r="Z25" i="58"/>
  <c r="AF14" i="58"/>
  <c r="W25" i="58"/>
  <c r="X25" i="58"/>
  <c r="AB25" i="58" s="1"/>
  <c r="Y25" i="58"/>
  <c r="X22" i="58"/>
  <c r="Y22" i="58"/>
  <c r="Z22" i="58"/>
  <c r="Z14" i="58"/>
  <c r="W22" i="58"/>
  <c r="AD14" i="58"/>
  <c r="Z24" i="58"/>
  <c r="Y24" i="58"/>
  <c r="X24" i="58"/>
  <c r="W24" i="58"/>
  <c r="Y21" i="58"/>
  <c r="X21" i="58"/>
  <c r="AB21" i="58" s="1"/>
  <c r="X14" i="58"/>
  <c r="W21" i="58"/>
  <c r="Z21" i="58"/>
  <c r="Z16" i="58"/>
  <c r="X16" i="58"/>
  <c r="AB16" i="58" s="1"/>
  <c r="X13" i="58"/>
  <c r="Y16" i="58"/>
  <c r="W16" i="58"/>
  <c r="Y18" i="58"/>
  <c r="W18" i="58"/>
  <c r="AB13" i="58"/>
  <c r="Z18" i="58"/>
  <c r="X18" i="58"/>
  <c r="Z13" i="58"/>
  <c r="Y17" i="58"/>
  <c r="W17" i="58"/>
  <c r="Z17" i="58"/>
  <c r="X17" i="58"/>
  <c r="AB17" i="58" s="1"/>
  <c r="AD13" i="58"/>
  <c r="Z19" i="58"/>
  <c r="X19" i="58"/>
  <c r="AB19" i="58" s="1"/>
  <c r="Y19" i="58"/>
  <c r="W19" i="58"/>
  <c r="Z20" i="58"/>
  <c r="X20" i="58"/>
  <c r="AF13" i="58"/>
  <c r="Y20" i="58"/>
  <c r="W20" i="58"/>
  <c r="W14" i="58"/>
  <c r="AA14" i="58"/>
  <c r="AE14" i="58"/>
  <c r="Y14" i="58"/>
  <c r="AC14" i="58"/>
  <c r="Y13" i="58"/>
  <c r="W13" i="58"/>
  <c r="AA13" i="58"/>
  <c r="AE13" i="58"/>
  <c r="AC13" i="58"/>
  <c r="AF25" i="58"/>
  <c r="AI16" i="58"/>
  <c r="AF23" i="58" l="1"/>
  <c r="AF21" i="58"/>
  <c r="AF19" i="58"/>
  <c r="AF16" i="58"/>
  <c r="AF17" i="58"/>
  <c r="AB22" i="58"/>
  <c r="AF22" i="58"/>
  <c r="AB24" i="58"/>
  <c r="AF24" i="58"/>
  <c r="AG22" i="58"/>
  <c r="AC22" i="58"/>
  <c r="AG21" i="58"/>
  <c r="AC21" i="58"/>
  <c r="AA21" i="58"/>
  <c r="AE21" i="58"/>
  <c r="AG23" i="58"/>
  <c r="AC23" i="58"/>
  <c r="AG24" i="58"/>
  <c r="AC24" i="58"/>
  <c r="AA22" i="58"/>
  <c r="AE22" i="58"/>
  <c r="AA24" i="58"/>
  <c r="AE24" i="58"/>
  <c r="AA25" i="58"/>
  <c r="AE25" i="58"/>
  <c r="AA23" i="58"/>
  <c r="AE23" i="58"/>
  <c r="AG25" i="58"/>
  <c r="AC25" i="58"/>
  <c r="AA19" i="58"/>
  <c r="AE19" i="58"/>
  <c r="AA20" i="58"/>
  <c r="AE20" i="58"/>
  <c r="AA18" i="58"/>
  <c r="AE18" i="58"/>
  <c r="AA17" i="58"/>
  <c r="AE17" i="58"/>
  <c r="AA16" i="58"/>
  <c r="AE16" i="58"/>
  <c r="AB20" i="58"/>
  <c r="AF20" i="58"/>
  <c r="AG16" i="58"/>
  <c r="AC16" i="58"/>
  <c r="AG18" i="58"/>
  <c r="AC18" i="58"/>
  <c r="AG17" i="58"/>
  <c r="AC17" i="58"/>
  <c r="AB18" i="58"/>
  <c r="AF18" i="58"/>
  <c r="AG19" i="58"/>
  <c r="AC19" i="58"/>
  <c r="AG20" i="58"/>
  <c r="AC20" i="58"/>
  <c r="W54" i="56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Q55" i="56"/>
  <c r="O53" i="56"/>
  <c r="N53" i="56"/>
  <c r="O55" i="56" s="1"/>
  <c r="M53" i="56"/>
  <c r="N55" i="56" l="1"/>
  <c r="P55" i="56" l="1"/>
  <c r="N56" i="56"/>
  <c r="P56" i="56"/>
  <c r="R56" i="56" l="1"/>
  <c r="V56" i="56"/>
  <c r="T56" i="56"/>
  <c r="R55" i="56"/>
  <c r="V55" i="56"/>
  <c r="T55" i="56"/>
  <c r="C52" i="55" l="1"/>
  <c r="B50" i="55"/>
  <c r="C53" i="55"/>
  <c r="B51" i="55"/>
</calcChain>
</file>

<file path=xl/sharedStrings.xml><?xml version="1.0" encoding="utf-8"?>
<sst xmlns="http://schemas.openxmlformats.org/spreadsheetml/2006/main" count="2361" uniqueCount="375">
  <si>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</si>
  <si>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</si>
  <si>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</si>
  <si>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</si>
  <si>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</si>
  <si>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</si>
  <si>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</si>
  <si>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</si>
  <si>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</si>
  <si>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</si>
  <si>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</si>
  <si>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</si>
  <si>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</si>
  <si>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</si>
  <si>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</si>
  <si>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</si>
  <si>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</si>
  <si>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</si>
  <si>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</si>
  <si>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</si>
  <si>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</si>
  <si>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</si>
  <si>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</si>
  <si>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</si>
  <si>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</si>
  <si>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</si>
  <si>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</si>
  <si>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</si>
  <si>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</si>
  <si>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</si>
  <si>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</si>
  <si>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</si>
  <si>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</si>
  <si>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</si>
  <si>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</si>
  <si>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</si>
  <si>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</si>
  <si>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</si>
  <si>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</si>
  <si>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</si>
  <si>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</si>
  <si>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</si>
  <si>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</si>
  <si>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</si>
  <si>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</si>
  <si>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</si>
  <si>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</si>
  <si>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</si>
  <si>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</si>
  <si>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</si>
  <si>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</si>
  <si>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</si>
  <si>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</si>
  <si>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</si>
  <si>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</si>
  <si>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</si>
  <si>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</si>
  <si>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</si>
  <si>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</si>
  <si>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</si>
  <si>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</si>
  <si>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</si>
  <si>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</si>
  <si>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</si>
  <si>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</si>
  <si>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</si>
  <si>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</si>
  <si>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</si>
  <si>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</si>
  <si>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</si>
  <si>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</si>
  <si>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</si>
  <si>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</si>
  <si>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25 and under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</si>
  <si>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</si>
  <si>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</si>
  <si>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</si>
  <si>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</si>
  <si>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</si>
  <si>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</si>
  <si>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</si>
  <si>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</si>
  <si>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</si>
  <si>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</si>
  <si>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</si>
  <si>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</si>
  <si>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</si>
  <si>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</si>
  <si>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</si>
  <si>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</si>
  <si>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</si>
  <si>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</si>
  <si>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</si>
  <si>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</si>
  <si>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</si>
  <si>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</si>
  <si>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</si>
  <si>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</si>
  <si>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</si>
  <si>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</si>
  <si>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</si>
  <si>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</si>
  <si>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</si>
  <si>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</si>
  <si>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</si>
  <si>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</si>
  <si>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</si>
  <si>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</si>
  <si>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</si>
  <si>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</si>
  <si>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</si>
  <si>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</si>
  <si>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</si>
  <si>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</si>
  <si>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</si>
  <si>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Non-Supervisor</t>
  </si>
  <si>
    <t>INTRINSIC WORK EXPERIENCE</t>
  </si>
  <si>
    <t>Agency Tenure</t>
  </si>
  <si>
    <t>Federal Tenure</t>
  </si>
  <si>
    <t>Federal Government Tenure</t>
  </si>
  <si>
    <t>Largest Increases since 2016</t>
  </si>
  <si>
    <t>Largest Increases in Percent Positive since 2016</t>
  </si>
  <si>
    <t>Largest Increases since 2015</t>
  </si>
  <si>
    <t>Largest Increases in Percent Positive since 2015</t>
  </si>
  <si>
    <t>Largest Decreases since 2016</t>
  </si>
  <si>
    <t>Largest Decreases in Percent Positive since 2016</t>
  </si>
  <si>
    <t>Largest Decreases since 2015</t>
  </si>
  <si>
    <t>Largest Decreases in Percent Positive since 2015</t>
  </si>
  <si>
    <t>2018 ENGAGEMENT INDEX</t>
  </si>
  <si>
    <t>Largest Increases since 2017</t>
  </si>
  <si>
    <t>Largest Increases in Percent Positive since 2017</t>
  </si>
  <si>
    <t>Largest Decreases since 2017</t>
  </si>
  <si>
    <t>Largest Decreases in Percent Positive since 2017</t>
  </si>
  <si>
    <t>2018 Item Text and Response Options</t>
  </si>
  <si>
    <t>2017 Item Text and Response Options</t>
  </si>
  <si>
    <t>(12) I know how my work relates to the agency's goals.</t>
  </si>
  <si>
    <t>(12) I know how my work relates to the agency's goals and priorities.</t>
  </si>
  <si>
    <t>(29) My work unit has the job-relevant knowledge and skills necessary to accomplish organizational goals.</t>
  </si>
  <si>
    <t>(29) The workforce has the job-relevant knowledge and skills necessary to accomplish organizational goals.</t>
  </si>
  <si>
    <t>(56) Managers communicate the goals of the organization.</t>
  </si>
  <si>
    <t>(56) Managers communicate the goals and priorities of the organization.</t>
  </si>
  <si>
    <t>Item removed from 2018 FEVS</t>
  </si>
  <si>
    <t>(72) Have you been notified whether or not you are eligible to telework?
  • Yes, I was notified that I was eligible to telework
  • Yes, I was notified that I was not eligible to telework
  • No, I was not notified of my telework eligibility
  • Not sure if I was notified of my telework eligibility</t>
  </si>
  <si>
    <t xml:space="preserve">(72) Please select the response below that BEST describes your current teleworking schedule.
  • I telework very infrequently, on an unscheduled or short-term basis
  • I telework, but only about 1 or 2 days per month
  • I telework 1 or 2 days per week
  • I telework 3 or 4 days per week
  • I telework every work day
  • I do not telework because I have to be physically present on the job (e.g. Law Enforcement Officers, Park Rangers, Security Personnel)
  • I do not telework because of technical issues (e.g. connectivity, inadequate equipment) that prevent me from teleworking
  • I do not telework because I did not receive approval to do so, even though I have the kind of job where I can telework
  • I do not telework because I choose not to telework </t>
  </si>
  <si>
    <t xml:space="preserve">(73) Please select the response below that BEST describes your current teleworking situation.
  • I telework 3 or more days per week
  • I telework 1 or 2 days per week
  • I telework, but no more than 1 or 2 days per month
  • I telework very infrequently, on an unscheduled or short-term basis
  • I do not telework because I have to be physically present on the job (e.g., Law Enforcement Officers, Park Rangers, Security Personnel)
  • I do not telework because I have technical issues (e.g., connectivity, inadequate equipment) that prevent me from teleworking
  • I do not telework because I did not receive approval to do so, even though I have the kind of job where I can telework
  • I do not telework because I choose not to telework </t>
  </si>
  <si>
    <r>
      <t xml:space="preserve">(73-78) How satisfied are you with the following Work/Life programs in your agency? </t>
    </r>
    <r>
      <rPr>
        <b/>
        <sz val="11"/>
        <color theme="1"/>
        <rFont val="Calibri"/>
        <family val="2"/>
        <scheme val="minor"/>
      </rPr>
      <t>Note: 2017 FEVS items 74-84 were combined (participation - satisfaction); new response scale for these items is displayed below item 78.</t>
    </r>
  </si>
  <si>
    <r>
      <rPr>
        <sz val="11"/>
        <color theme="1"/>
        <rFont val="Calibri"/>
        <family val="2"/>
        <scheme val="minor"/>
      </rPr>
      <t>(74-78)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Do you participate in the following Work/Life programs? </t>
    </r>
    <r>
      <rPr>
        <b/>
        <sz val="11"/>
        <color theme="1"/>
        <rFont val="Calibri"/>
        <family val="2"/>
        <scheme val="minor"/>
      </rPr>
      <t xml:space="preserve">Note: Response scale for these items is displayed below item 78.
</t>
    </r>
  </si>
  <si>
    <r>
      <rPr>
        <sz val="11"/>
        <color theme="1"/>
        <rFont val="Calibri"/>
        <family val="2"/>
        <scheme val="minor"/>
      </rPr>
      <t>(79-84)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How satisfied are you with the following Work/Life programs in your agency? </t>
    </r>
    <r>
      <rPr>
        <b/>
        <sz val="11"/>
        <color theme="1"/>
        <rFont val="Calibri"/>
        <family val="2"/>
        <scheme val="minor"/>
      </rPr>
      <t xml:space="preserve">Note: Response scale for these items is displayed below item 84.
</t>
    </r>
  </si>
  <si>
    <t>(73) Telework</t>
  </si>
  <si>
    <t>N/A</t>
  </si>
  <si>
    <t>(79) Telework</t>
  </si>
  <si>
    <t>(74) Alternative Work Schedules (AWS, for example, compressed work schedule or flexible work schedule)</t>
  </si>
  <si>
    <t>(74) Alternative Work Schedules (AWS)</t>
  </si>
  <si>
    <t>(80) Alternative Work Schedules (AWS)</t>
  </si>
  <si>
    <t>(75) Health and Wellness Programs (for example, onsite exercise, flu vaccination, medical screening, CPR training, health and wellness fair)</t>
  </si>
  <si>
    <t>(75) Health and Wellness Programs (for example, exercise, medical screening, quit smoking programs)</t>
  </si>
  <si>
    <t>(81) Health and Wellness Programs (for example, exercise, medical screening, quit smoking programs)</t>
  </si>
  <si>
    <t>(76) Employee Assistance Program (EAP, for example, short-term counseling, referral services, legal services, information services)</t>
  </si>
  <si>
    <t>(76) Employee Assistance Program (EAP)</t>
  </si>
  <si>
    <t>(82) Employee Assistance Program (EAP)</t>
  </si>
  <si>
    <t>(77) Child Care Programs (for example, child care center, parenting classes and support groups, back-up care, flexible spending account)</t>
  </si>
  <si>
    <t>(77) Child Care Programs (for example, daycare, parenting classes, parenting support groups)</t>
  </si>
  <si>
    <t>(83) Child Care Programs (for example, daycare, parenting classes, parenting support groups)</t>
  </si>
  <si>
    <t>(78) Elder Care Programs (for example, elder/adult care, support groups, speakers)</t>
  </si>
  <si>
    <t>(84) Elder Care Programs (for example, elder/adult care, support groups, speakers)</t>
  </si>
  <si>
    <t xml:space="preserve">  • Very satisfied
  • Satisfied
  • Neither Satisfied nor Dissatisfied
  • Dissatisfied
  • Very Dissatisfied
  • I choose not to participate in these programs
  • These programs are not available to me
  • I am unaware of these programs </t>
  </si>
  <si>
    <t xml:space="preserve">  • Yes
  • No
  • Not available to me</t>
  </si>
  <si>
    <t xml:space="preserve">  • Very satisfied
  • Satisfied
  • Neither Satisfied nor Dissatisfied
  • Dissatisfied
  • Very Dissatisfied
  • No Basis to Judge</t>
  </si>
  <si>
    <t>(90) Are you transgender?
  • Yes
  • No</t>
  </si>
  <si>
    <t>Not a separate item in 2017 FEVS</t>
  </si>
  <si>
    <t xml:space="preserve">(91) Which one of the following do you consider yourself to be?
  • Straight, that is not gay or lesbian
  • Gay or Lesbian
  • Bisexual
  • Something else 
</t>
  </si>
  <si>
    <t xml:space="preserve">(96) Do you consider yourself to be one or more of the following?  (Mark all that apply)
  • Heterosexual or Straight
  • Gay or Lesbian
  • Bisexual
  • Transgender
  • I prefer not to say
</t>
  </si>
  <si>
    <t>2018 Federal Employee Viewpoint Survey Item Changes</t>
  </si>
  <si>
    <t>I know how my work relates to the agency's goals.</t>
  </si>
  <si>
    <t>My work unit has the job-relevant knowledge and skills necessary to accomplish organizational goals.</t>
  </si>
  <si>
    <t>Managers communicate the goals of the organization.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</si>
  <si>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</si>
  <si>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</si>
  <si>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</si>
  <si>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</si>
  <si>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</si>
  <si>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</si>
  <si>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</si>
  <si>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</si>
  <si>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</si>
  <si>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</si>
  <si>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</si>
  <si>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</si>
  <si>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U.S. International Trade Commission</t>
  </si>
  <si>
    <t>CENSUS</t>
  </si>
  <si>
    <t>May 8 - June 19, 2018</t>
  </si>
  <si>
    <t>Item</t>
  </si>
  <si>
    <t>Percent</t>
  </si>
  <si>
    <t>i</t>
  </si>
  <si>
    <t>itemtext</t>
  </si>
  <si>
    <t>Please select the response below that BEST describes your current teleworking schedule.</t>
  </si>
  <si>
    <t>How satisfied are you with the following Work/Life programs in your agency? Telework</t>
  </si>
  <si>
    <t>How satisfied are you with the following Work/Life programs in your agency? Alternative Work Schedules</t>
  </si>
  <si>
    <t>How satisfied are you with the following Work/Life programs in your agency? Health and Wellness Programs</t>
  </si>
  <si>
    <t>How satisfied are you with the following Work/Life programs in your agency? Employee Assistance Program</t>
  </si>
  <si>
    <t>How satisfied are you with the following Work/Life programs in your agency? Child Care Programs</t>
  </si>
  <si>
    <t>How satisfied are you with the following Work/Life programs in your agency? Elder Care Programs</t>
  </si>
  <si>
    <t>Female</t>
  </si>
  <si>
    <t>Hisp</t>
  </si>
  <si>
    <t>HQ</t>
  </si>
  <si>
    <t>Military</t>
  </si>
  <si>
    <t>Retire</t>
  </si>
  <si>
    <t>Leaving</t>
  </si>
  <si>
    <t>Percentage</t>
  </si>
  <si>
    <t>Label</t>
  </si>
  <si>
    <t>Associate's Degree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</si>
  <si>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</si>
  <si>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</si>
  <si>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</si>
  <si>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</si>
  <si>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</si>
  <si>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</si>
  <si>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</si>
  <si>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</si>
  <si>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</si>
  <si>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Pos2015</t>
  </si>
  <si>
    <t>Pos2016</t>
  </si>
  <si>
    <t>Pos2017</t>
  </si>
  <si>
    <t>Pos2018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</si>
  <si>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</si>
  <si>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</si>
  <si>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</si>
  <si>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</si>
  <si>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</si>
  <si>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</si>
  <si>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</si>
  <si>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</si>
  <si>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</si>
  <si>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</si>
  <si>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</si>
  <si>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</si>
  <si>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</si>
  <si>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</si>
  <si>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</si>
  <si>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</si>
  <si>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Agree-disagree</t>
  </si>
  <si>
    <t>*I am given a real opportunity to improve my skills in my organization.</t>
  </si>
  <si>
    <t>I have sufficient resources (for example, people, materials, budget) to get my job done.</t>
  </si>
  <si>
    <t>*My workload is reasonable.</t>
  </si>
  <si>
    <t>*My talents are used well in the workplace.</t>
  </si>
  <si>
    <t>*I know how my work relates to the agency's goals.</t>
  </si>
  <si>
    <t>Physical conditions (for example, noise level, temperature, lighting, cleanliness in the workplace) allow employees to perform their jobs well.</t>
  </si>
  <si>
    <t>*I can disclose a suspected violation of any law, rule or regulation without fear of reprisal.</t>
  </si>
  <si>
    <t>In my most recent performance appraisal, I understood what I had to do to be rated at different performance levels (for example, Fully Successful, Outstanding).</t>
  </si>
  <si>
    <t>*The people I work with cooperate to get the job done.</t>
  </si>
  <si>
    <t>*In my work unit, differences in performance are recognized in a meaningful way.</t>
  </si>
  <si>
    <t>Good-poor</t>
  </si>
  <si>
    <t>*My work unit has the job-relevant knowledge and skills necessary to accomplish organizational goals.</t>
  </si>
  <si>
    <t>Policies and programs promote diversity in the workplace (for example, recruiting minorities and women, training in awareness of diversity issues, mentoring).</t>
  </si>
  <si>
    <t>Prohibited Personnel Practices (for example, illegally discriminating for or against any employee/applicant, obstructing a person's right to compete for employment, knowingly violating veterans' preference requirements) are not tolerated.</t>
  </si>
  <si>
    <t>*I recommend my organization as a good place to work.</t>
  </si>
  <si>
    <t>*I believe the results of this survey will be used to make my agency a better place to work.</t>
  </si>
  <si>
    <t>*Managers communicate the goals of the organization.</t>
  </si>
  <si>
    <t>Managers promote communication among different work units (for example, about projects, goals, needed resources).</t>
  </si>
  <si>
    <t>Satisfied-dissatisfied</t>
  </si>
  <si>
    <t>*How satisfied are you with your involvement in decisions that affect your work?</t>
  </si>
  <si>
    <t>*How satisfied are you with the information you receive from management on what's going on 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</si>
  <si>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</si>
  <si>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</si>
  <si>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</si>
  <si>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</si>
  <si>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</si>
  <si>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</si>
  <si>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</si>
  <si>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Please select the response below that BEST describes your current teleworking schedule.</t>
  </si>
  <si>
    <t>N</t>
  </si>
  <si>
    <t>%</t>
  </si>
  <si>
    <t xml:space="preserve"> </t>
  </si>
  <si>
    <t>I telework very infrequently, on an unscheduled or short-term basis</t>
  </si>
  <si>
    <t>I telework, but only about 1 or 2 days per month</t>
  </si>
  <si>
    <t>I telework 1 or 2 days per week</t>
  </si>
  <si>
    <t>I telework 3 or 4 days per week</t>
  </si>
  <si>
    <t>I telework every work day</t>
  </si>
  <si>
    <t>I do not telework because I have to be physically present on the job</t>
  </si>
  <si>
    <t>I do not telework because of technical issues that prevent me from teleworking</t>
  </si>
  <si>
    <t>I do not telework because I did not receive approval to do so, even though I have the kind of job where I can telework</t>
  </si>
  <si>
    <t>I do not telework because I choose not to telework</t>
  </si>
  <si>
    <t>Total</t>
  </si>
  <si>
    <t>73. How satisfied are you with the following Work/Life programs in your agency? Telework</t>
  </si>
  <si>
    <t>Satisfaction %</t>
  </si>
  <si>
    <t>All Response Options %</t>
  </si>
  <si>
    <t>Very Satisfied</t>
  </si>
  <si>
    <t>Satisfied</t>
  </si>
  <si>
    <t>Neither Satisfied nor Dissatisfied</t>
  </si>
  <si>
    <t>Dissatisfied</t>
  </si>
  <si>
    <t>Very Dissatisfied</t>
  </si>
  <si>
    <t>Item Response Total</t>
  </si>
  <si>
    <t>I choose not to participate in these programs</t>
  </si>
  <si>
    <t>--</t>
  </si>
  <si>
    <t>These programs are not available to me</t>
  </si>
  <si>
    <t>I am unaware of these programs</t>
  </si>
  <si>
    <t>74. How satisfied are you with the following Work/Life programs in your agency? Alternative Work Schedules</t>
  </si>
  <si>
    <t>75. How satisfied are you with the following Work/Life programs in your agency? Health and Wellness Programs</t>
  </si>
  <si>
    <t>76. How satisfied are you with the following Work/Life programs in your agency? Employee Assistance Program</t>
  </si>
  <si>
    <t>77. How satisfied are you with the following Work/Life programs in your agency? Child Care Programs</t>
  </si>
  <si>
    <t>78. How satisfied are you with the following Work/Life programs in your agency? Elder Care Programs</t>
  </si>
  <si>
    <t>Where do you work?</t>
  </si>
  <si>
    <t>Headquarters</t>
  </si>
  <si>
    <t>Field</t>
  </si>
  <si>
    <t>What is your supervisory status?</t>
  </si>
  <si>
    <t>Are you:</t>
  </si>
  <si>
    <t>Male</t>
  </si>
  <si>
    <t>Are you Hispanic or Latino?</t>
  </si>
  <si>
    <t>Yes</t>
  </si>
  <si>
    <t>No</t>
  </si>
  <si>
    <t>Please select the racial category or categories with which you most closely identify.</t>
  </si>
  <si>
    <t>Note: All results are suppressed when any single demographic category has fewer than 4 responses.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</si>
  <si>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</si>
  <si>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</si>
  <si>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</si>
  <si>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</si>
  <si>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</si>
  <si>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</si>
  <si>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</si>
  <si>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</si>
  <si>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</si>
  <si>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</si>
  <si>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</si>
  <si>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</si>
  <si>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</si>
  <si>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</si>
  <si>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</si>
  <si>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How long have you been with your current agency (for example, Department of Justice, Environmental Protection Agency)?</t>
  </si>
  <si>
    <t>11 to 20 years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</si>
  <si>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</si>
  <si>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</si>
  <si>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</si>
  <si>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</si>
  <si>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</si>
  <si>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</si>
  <si>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</si>
  <si>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</si>
  <si>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</si>
  <si>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</si>
  <si>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Are you transgender?</t>
  </si>
  <si>
    <t>Which one of the following do you consider yourself to be?</t>
  </si>
  <si>
    <t>Straight, that is not gay or lesbian</t>
  </si>
  <si>
    <t>Gay or Lesbian</t>
  </si>
  <si>
    <t>Bisexual</t>
  </si>
  <si>
    <t>Something else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</si>
  <si>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</si>
  <si>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</si>
  <si>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</si>
  <si>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</si>
  <si>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</si>
  <si>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</si>
  <si>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</si>
  <si>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t>26-29 years old</t>
  </si>
  <si>
    <t>30-39 years old</t>
  </si>
  <si>
    <t>40-49 years old</t>
  </si>
  <si>
    <t>50-59 years old</t>
  </si>
  <si>
    <t>60 years or older</t>
  </si>
  <si>
    <r>
      <rPr>
        <sz val="10"/>
        <color rgb="FF000000"/>
        <rFont val="Calibri"/>
      </rPr>
      <t>Percentages for demographic questions are unweighted.</t>
    </r>
  </si>
  <si>
    <t>Year</t>
  </si>
  <si>
    <t>Neither
Agree nor
Disagree/
Fair/ Neither
Satisfied nor
Dissatisfied
%</t>
  </si>
  <si>
    <t>*I know how my work relates to the agency's goals and priorities.</t>
  </si>
  <si>
    <t>*The workforce has the job-relevant knowledge and skills necessary to accomplish
organizational goals.</t>
  </si>
  <si>
    <t>Policies and programs promote diversity in the workplace (for example, recruiting minorities
and women, training in awareness of diversity issues, mentoring).</t>
  </si>
  <si>
    <t>Arbitrary action, personal favoritism and coercion for partisan political purposes are not
tolerated.</t>
  </si>
  <si>
    <t>Prohibited Personnel Practices (for example, illegally discriminating for or against any
employee/applicant, obstructing a person's right to compete for employment, knowingly
violating veterans' preference requirements) are not tolerated.</t>
  </si>
  <si>
    <t>In my organization, senior leaders generate high levels of motivation and commitment in the
workforce.</t>
  </si>
  <si>
    <t>*Managers communicate the goals and priorities of the organization.</t>
  </si>
  <si>
    <t>Managers review and evaluate the organization's progress toward meeting its goals and
objectives.</t>
  </si>
  <si>
    <t>Managers promote communication among different work units (for example, about projects,
goals, needed resources).</t>
  </si>
  <si>
    <t>Overall, how good a job do you feel is being done by the manager directly above your
immediate supervisor?</t>
  </si>
  <si>
    <t>Satisfied
-dissatisfied</t>
  </si>
  <si>
    <t>*How satisfied are you with the information you receive from management on what's going on
in your organization?</t>
  </si>
  <si>
    <t>Physical conditions (for example, noise level, temperature, lighting, cleanliness in the workplace)
allow employees to perform their jobs well.</t>
  </si>
  <si>
    <t>In my most recent performance appraisal, I understood what I had to do to be rated at different
performance levels (for example, Fully Successful, Outstanding).</t>
  </si>
  <si>
    <r>
      <rPr>
        <sz val="10"/>
        <color rgb="FF000000"/>
        <rFont val="Calibri"/>
      </rPr>
      <t>The rows above do not include results for any item or year when there were fewer than 4 completed surveys.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</si>
</sst>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\+####;\-####;"/>
    <numFmt numFmtId="167" formatCode="##0.00%"/>
    <numFmt numFmtId="168" formatCode="########0"/>
    <numFmt numFmtId="169" formatCode="##0.0%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11"/>
      <color rgb="FF225EA8"/>
      <name val="Franklin Gothic Demi"/>
      <family val="2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sz val="10"/>
      <color rgb="FF202D7E"/>
      <name val="Arial"/>
      <family val="2"/>
    </font>
    <font>
      <sz val="10"/>
      <color theme="1" tint="0.249977111117893"/>
      <name val="Arial"/>
      <family val="2"/>
    </font>
    <font>
      <sz val="8"/>
      <color theme="1"/>
      <name val="Franklin Gothic Book"/>
      <family val="2"/>
    </font>
    <font>
      <sz val="11"/>
      <color theme="1" tint="0.34998626667073579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color rgb="FF595959"/>
      <name val="Calibri"/>
      <family val="2"/>
      <scheme val="minor"/>
    </font>
    <font>
      <sz val="9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i/>
      <sz val="10"/>
      <color rgb="FF000000"/>
      <name val="Times"/>
    </font>
  </fonts>
  <fills count="4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7579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  <fill>
      <patternFill patternType="solid">
        <fgColor rgb="FFFAFAFC"/>
        <bgColor indexed="64"/>
      </patternFill>
    </fill>
    <fill>
      <patternFill patternType="solid">
        <fgColor rgb="FFEFEFF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D3D3D3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C1C1C1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AFAFC"/>
      </left>
      <right style="thin">
        <color rgb="FFFAFAFC"/>
      </right>
      <top style="thin">
        <color rgb="FFFAFAFC"/>
      </top>
      <bottom style="thin">
        <color rgb="FFFAFAFC"/>
      </bottom>
      <diagonal/>
    </border>
    <border>
      <left style="thin">
        <color rgb="FFFAFAFC"/>
      </left>
      <right style="thin">
        <color rgb="FFFAFAFC"/>
      </right>
      <top style="thin">
        <color rgb="FFFFFFFF"/>
      </top>
      <bottom style="thin">
        <color rgb="FFFAFAFC"/>
      </bottom>
      <diagonal/>
    </border>
    <border>
      <left style="thin">
        <color rgb="FFEFEFF1"/>
      </left>
      <right style="thin">
        <color rgb="FFEFEFF1"/>
      </right>
      <top style="thin">
        <color rgb="FF000000"/>
      </top>
      <bottom style="thin">
        <color rgb="FFEFEFF1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26" fillId="0" borderId="0"/>
    <xf numFmtId="0" fontId="69" fillId="0" borderId="0"/>
  </cellStyleXfs>
  <cellXfs count="222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3" fillId="3" borderId="0" xfId="3" applyFont="1" applyFill="1" applyBorder="1"/>
    <xf numFmtId="0" fontId="2" fillId="2" borderId="0" xfId="3" applyFill="1"/>
    <xf numFmtId="0" fontId="42" fillId="2" borderId="0" xfId="3" applyFont="1" applyFill="1"/>
    <xf numFmtId="0" fontId="43" fillId="2" borderId="0" xfId="3" applyFont="1" applyFill="1"/>
    <xf numFmtId="0" fontId="2" fillId="3" borderId="2" xfId="3" applyFill="1" applyBorder="1"/>
    <xf numFmtId="0" fontId="2" fillId="3" borderId="3" xfId="3" applyFill="1" applyBorder="1"/>
    <xf numFmtId="0" fontId="2" fillId="3" borderId="4" xfId="3" applyFill="1" applyBorder="1"/>
    <xf numFmtId="0" fontId="44" fillId="2" borderId="0" xfId="3" applyFont="1" applyFill="1"/>
    <xf numFmtId="0" fontId="2" fillId="3" borderId="5" xfId="3" applyFill="1" applyBorder="1"/>
    <xf numFmtId="0" fontId="45" fillId="3" borderId="0" xfId="3" applyFont="1" applyFill="1" applyBorder="1" applyAlignment="1">
      <alignment vertical="center"/>
    </xf>
    <xf numFmtId="0" fontId="2" fillId="3" borderId="0" xfId="3" applyFill="1" applyBorder="1"/>
    <xf numFmtId="0" fontId="46" fillId="3" borderId="0" xfId="3" applyFont="1" applyFill="1" applyBorder="1" applyAlignment="1">
      <alignment horizontal="right"/>
    </xf>
    <xf numFmtId="0" fontId="2" fillId="3" borderId="6" xfId="3" applyFill="1" applyBorder="1"/>
    <xf numFmtId="0" fontId="2" fillId="3" borderId="0" xfId="3" applyFill="1" applyBorder="1" applyAlignment="1">
      <alignment horizontal="left" vertical="top"/>
    </xf>
    <xf numFmtId="0" fontId="47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right" vertical="center"/>
    </xf>
    <xf numFmtId="0" fontId="2" fillId="3" borderId="0" xfId="3" applyFill="1" applyBorder="1" applyAlignment="1">
      <alignment horizontal="left"/>
    </xf>
    <xf numFmtId="0" fontId="2" fillId="3" borderId="0" xfId="3" applyFill="1"/>
    <xf numFmtId="0" fontId="49" fillId="3" borderId="0" xfId="3" applyFont="1" applyFill="1" applyBorder="1"/>
    <xf numFmtId="0" fontId="51" fillId="3" borderId="0" xfId="3" applyFont="1" applyFill="1" applyBorder="1" applyAlignment="1">
      <alignment vertical="center"/>
    </xf>
    <xf numFmtId="0" fontId="51" fillId="3" borderId="0" xfId="3" applyFont="1" applyFill="1" applyBorder="1" applyAlignment="1">
      <alignment horizontal="center" vertical="center"/>
    </xf>
    <xf numFmtId="0" fontId="53" fillId="3" borderId="0" xfId="3" applyFont="1" applyFill="1" applyBorder="1"/>
    <xf numFmtId="3" fontId="53" fillId="3" borderId="0" xfId="3" applyNumberFormat="1" applyFont="1" applyFill="1" applyBorder="1" applyAlignment="1">
      <alignment horizontal="center"/>
    </xf>
    <xf numFmtId="9" fontId="53" fillId="3" borderId="0" xfId="3" applyNumberFormat="1" applyFont="1" applyFill="1" applyBorder="1" applyAlignment="1">
      <alignment horizontal="center"/>
    </xf>
    <xf numFmtId="0" fontId="7" fillId="2" borderId="0" xfId="3" applyFont="1" applyFill="1"/>
    <xf numFmtId="0" fontId="42" fillId="2" borderId="0" xfId="3" applyFont="1" applyFill="1" applyBorder="1"/>
    <xf numFmtId="0" fontId="54" fillId="3" borderId="0" xfId="3" applyFont="1" applyFill="1" applyBorder="1"/>
    <xf numFmtId="0" fontId="55" fillId="2" borderId="0" xfId="3" applyFont="1" applyFill="1"/>
    <xf numFmtId="0" fontId="2" fillId="2" borderId="0" xfId="3" applyFill="1" applyBorder="1"/>
    <xf numFmtId="0" fontId="2" fillId="3" borderId="18" xfId="3" applyFill="1" applyBorder="1"/>
    <xf numFmtId="0" fontId="2" fillId="3" borderId="1" xfId="3" applyFill="1" applyBorder="1"/>
    <xf numFmtId="0" fontId="2" fillId="3" borderId="19" xfId="3" applyFill="1" applyBorder="1"/>
    <xf numFmtId="167" fontId="57" fillId="2" borderId="0" xfId="51" applyNumberFormat="1" applyFont="1" applyFill="1" applyBorder="1" applyAlignment="1">
      <alignment horizontal="center"/>
    </xf>
    <xf numFmtId="2" fontId="6" fillId="2" borderId="0" xfId="2" applyNumberFormat="1" applyFont="1" applyFill="1"/>
    <xf numFmtId="1" fontId="6" fillId="2" borderId="0" xfId="3" applyNumberFormat="1" applyFont="1" applyFill="1"/>
    <xf numFmtId="1" fontId="6" fillId="2" borderId="0" xfId="2" applyNumberFormat="1" applyFont="1" applyFill="1"/>
    <xf numFmtId="166" fontId="6" fillId="2" borderId="0" xfId="2" applyNumberFormat="1" applyFont="1" applyFill="1" applyBorder="1"/>
    <xf numFmtId="2" fontId="48" fillId="2" borderId="0" xfId="0" applyNumberFormat="1" applyFont="1" applyFill="1" applyBorder="1" applyAlignment="1" applyProtection="1">
      <alignment vertical="center"/>
    </xf>
    <xf numFmtId="0" fontId="48" fillId="2" borderId="0" xfId="0" applyNumberFormat="1" applyFont="1" applyFill="1" applyBorder="1" applyAlignment="1" applyProtection="1">
      <alignment vertical="center" wrapText="1"/>
    </xf>
    <xf numFmtId="9" fontId="6" fillId="2" borderId="0" xfId="3" applyNumberFormat="1" applyFont="1" applyFill="1"/>
    <xf numFmtId="9" fontId="60" fillId="2" borderId="0" xfId="2" applyFont="1" applyFill="1"/>
    <xf numFmtId="0" fontId="52" fillId="2" borderId="0" xfId="3" applyFont="1" applyFill="1"/>
    <xf numFmtId="0" fontId="61" fillId="2" borderId="0" xfId="3" applyFont="1" applyFill="1"/>
    <xf numFmtId="0" fontId="60" fillId="2" borderId="0" xfId="3" applyFont="1" applyFill="1"/>
    <xf numFmtId="0" fontId="58" fillId="2" borderId="0" xfId="3" applyFont="1" applyFill="1"/>
    <xf numFmtId="0" fontId="59" fillId="2" borderId="0" xfId="3" applyFont="1" applyFill="1"/>
    <xf numFmtId="9" fontId="58" fillId="2" borderId="0" xfId="2" applyFont="1" applyFill="1"/>
    <xf numFmtId="2" fontId="50" fillId="2" borderId="0" xfId="0" applyNumberFormat="1" applyFont="1" applyFill="1" applyBorder="1" applyAlignment="1">
      <alignment horizontal="left" vertical="center"/>
    </xf>
    <xf numFmtId="9" fontId="50" fillId="2" borderId="0" xfId="2" applyFont="1" applyFill="1" applyBorder="1" applyAlignment="1">
      <alignment horizontal="center" vertical="center"/>
    </xf>
    <xf numFmtId="2" fontId="50" fillId="2" borderId="0" xfId="0" applyNumberFormat="1" applyFont="1" applyFill="1" applyBorder="1" applyAlignment="1">
      <alignment horizontal="center" vertical="center"/>
    </xf>
    <xf numFmtId="9" fontId="42" fillId="2" borderId="0" xfId="2" applyFont="1" applyFill="1" applyBorder="1"/>
    <xf numFmtId="2" fontId="42" fillId="2" borderId="0" xfId="3" applyNumberFormat="1" applyFont="1" applyFill="1" applyBorder="1"/>
    <xf numFmtId="0" fontId="0" fillId="3" borderId="0" xfId="0" applyFill="1"/>
    <xf numFmtId="0" fontId="65" fillId="35" borderId="26" xfId="51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37" borderId="26" xfId="0" applyFont="1" applyFill="1" applyBorder="1" applyAlignment="1">
      <alignment horizontal="left" vertical="center" wrapText="1"/>
    </xf>
    <xf numFmtId="0" fontId="0" fillId="3" borderId="26" xfId="0" applyFont="1" applyFill="1" applyBorder="1" applyAlignment="1">
      <alignment horizontal="left" vertical="top" wrapText="1"/>
    </xf>
    <xf numFmtId="0" fontId="0" fillId="37" borderId="23" xfId="0" applyFill="1" applyBorder="1" applyAlignment="1">
      <alignment horizontal="left" vertical="top" wrapText="1"/>
    </xf>
    <xf numFmtId="0" fontId="22" fillId="37" borderId="23" xfId="0" applyFont="1" applyFill="1" applyBorder="1" applyAlignment="1">
      <alignment horizontal="left" vertical="top" wrapText="1"/>
    </xf>
    <xf numFmtId="0" fontId="0" fillId="0" borderId="24" xfId="0" applyFill="1" applyBorder="1" applyAlignment="1">
      <alignment horizontal="left" vertical="top" wrapText="1"/>
    </xf>
    <xf numFmtId="0" fontId="0" fillId="38" borderId="24" xfId="0" applyFill="1" applyBorder="1" applyAlignment="1">
      <alignment horizontal="left" vertical="top" wrapText="1"/>
    </xf>
    <xf numFmtId="0" fontId="0" fillId="0" borderId="24" xfId="0" applyFill="1" applyBorder="1" applyAlignment="1">
      <alignment vertical="top" wrapText="1"/>
    </xf>
    <xf numFmtId="0" fontId="0" fillId="38" borderId="24" xfId="0" applyFill="1" applyBorder="1" applyAlignment="1">
      <alignment vertical="top" wrapText="1"/>
    </xf>
    <xf numFmtId="0" fontId="0" fillId="3" borderId="25" xfId="0" applyFill="1" applyBorder="1" applyAlignment="1">
      <alignment horizontal="left" vertical="top" wrapText="1"/>
    </xf>
    <xf numFmtId="0" fontId="0" fillId="3" borderId="25" xfId="0" applyFill="1" applyBorder="1" applyAlignment="1">
      <alignment vertical="top" wrapText="1"/>
    </xf>
    <xf numFmtId="0" fontId="0" fillId="37" borderId="26" xfId="0" applyFont="1" applyFill="1" applyBorder="1" applyAlignment="1">
      <alignment horizontal="left" vertical="top" wrapText="1"/>
    </xf>
    <xf numFmtId="0" fontId="0" fillId="3" borderId="0" xfId="0" applyFill="1" applyAlignment="1">
      <alignment wrapText="1"/>
    </xf>
    <xf numFmtId="0" fontId="39" fillId="2" borderId="0" xfId="0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/>
    <xf numFmtId="9" fontId="6" fillId="2" borderId="0" xfId="3" applyNumberFormat="1" applyFont="1" applyFill="1" applyBorder="1"/>
    <xf numFmtId="0" fontId="67" fillId="39" borderId="0" xfId="0" applyFont="1" applyFill="1" applyBorder="1" applyAlignment="1">
      <alignment horizontal="left" vertical="top" wrapText="1"/>
    </xf>
    <xf numFmtId="0" fontId="68" fillId="39" borderId="0" xfId="3" applyFont="1" applyFill="1" applyBorder="1"/>
    <xf numFmtId="0" fontId="70" fillId="36" borderId="27" xfId="52" applyFont="1" applyFill="1" applyBorder="1" applyAlignment="1">
      <alignment horizontal="center" wrapText="1"/>
    </xf>
    <xf numFmtId="0" fontId="70" fillId="36" borderId="28" xfId="52" applyFont="1" applyFill="1" applyBorder="1" applyAlignment="1">
      <alignment horizontal="center" wrapText="1"/>
    </xf>
    <xf numFmtId="0" fontId="70" fillId="36" borderId="29" xfId="52" applyFont="1" applyFill="1" applyBorder="1" applyAlignment="1">
      <alignment horizontal="center" wrapText="1"/>
    </xf>
    <xf numFmtId="0" fontId="71" fillId="35" borderId="27" xfId="52" applyFont="1" applyFill="1" applyBorder="1" applyAlignment="1">
      <alignment horizontal="center" wrapText="1"/>
    </xf>
    <xf numFmtId="0" fontId="71" fillId="35" borderId="30" xfId="52" applyFont="1" applyFill="1" applyBorder="1" applyAlignment="1">
      <alignment horizontal="center" wrapText="1"/>
    </xf>
    <xf numFmtId="0" fontId="71" fillId="35" borderId="31" xfId="52" applyFont="1" applyFill="1" applyBorder="1" applyAlignment="1">
      <alignment horizontal="center" wrapText="1"/>
    </xf>
    <xf numFmtId="0" fontId="71" fillId="35" borderId="32" xfId="52" applyFont="1" applyFill="1" applyBorder="1" applyAlignment="1">
      <alignment horizontal="center" wrapText="1"/>
    </xf>
    <xf numFmtId="0" fontId="69" fillId="40" borderId="0" xfId="52" applyFont="1" applyFill="1" applyBorder="1" applyAlignment="1">
      <alignment horizontal="left"/>
    </xf>
    <xf numFmtId="0" fontId="70" fillId="41" borderId="33" xfId="52" applyFont="1" applyFill="1" applyBorder="1" applyAlignment="1">
      <alignment horizontal="left" vertical="top" wrapText="1"/>
    </xf>
    <xf numFmtId="168" fontId="70" fillId="41" borderId="34" xfId="52" applyNumberFormat="1" applyFont="1" applyFill="1" applyBorder="1" applyAlignment="1">
      <alignment horizontal="center" vertical="top" wrapText="1"/>
    </xf>
    <xf numFmtId="169" fontId="70" fillId="42" borderId="35" xfId="52" applyNumberFormat="1" applyFont="1" applyFill="1" applyBorder="1" applyAlignment="1">
      <alignment horizontal="center"/>
    </xf>
    <xf numFmtId="169" fontId="70" fillId="41" borderId="36" xfId="52" applyNumberFormat="1" applyFont="1" applyFill="1" applyBorder="1" applyAlignment="1">
      <alignment horizontal="center"/>
    </xf>
    <xf numFmtId="169" fontId="70" fillId="41" borderId="33" xfId="52" applyNumberFormat="1" applyFont="1" applyFill="1" applyBorder="1" applyAlignment="1">
      <alignment horizontal="center"/>
    </xf>
    <xf numFmtId="0" fontId="72" fillId="40" borderId="0" xfId="52" applyFont="1" applyFill="1" applyBorder="1" applyAlignment="1">
      <alignment horizontal="left"/>
    </xf>
    <xf numFmtId="3" fontId="70" fillId="41" borderId="34" xfId="52" applyNumberFormat="1" applyFont="1" applyFill="1" applyBorder="1" applyAlignment="1">
      <alignment horizontal="right"/>
    </xf>
    <xf numFmtId="3" fontId="70" fillId="41" borderId="36" xfId="52" applyNumberFormat="1" applyFont="1" applyFill="1" applyBorder="1" applyAlignment="1">
      <alignment horizontal="right"/>
    </xf>
    <xf numFmtId="3" fontId="70" fillId="41" borderId="35" xfId="52" applyNumberFormat="1" applyFont="1" applyFill="1" applyBorder="1" applyAlignment="1">
      <alignment horizontal="right"/>
    </xf>
    <xf numFmtId="3" fontId="70" fillId="41" borderId="33" xfId="52" applyNumberFormat="1" applyFont="1" applyFill="1" applyBorder="1" applyAlignment="1">
      <alignment horizontal="right"/>
    </xf>
    <xf numFmtId="3" fontId="69" fillId="40" borderId="0" xfId="52" applyNumberFormat="1" applyFont="1" applyFill="1" applyBorder="1" applyAlignment="1">
      <alignment horizontal="left"/>
    </xf>
    <xf numFmtId="169" fontId="69" fillId="40" borderId="0" xfId="52" applyNumberFormat="1" applyFont="1" applyFill="1" applyBorder="1" applyAlignment="1">
      <alignment horizontal="left"/>
    </xf>
    <xf numFmtId="0" fontId="75" fillId="42" borderId="37" xfId="52" applyFont="1" applyFill="1" applyBorder="1" applyAlignment="1">
      <alignment horizontal="right" wrapText="1"/>
    </xf>
    <xf numFmtId="0" fontId="70" fillId="41" borderId="38" xfId="52" applyFont="1" applyFill="1" applyBorder="1" applyAlignment="1">
      <alignment horizontal="center" wrapText="1"/>
    </xf>
    <xf numFmtId="169" fontId="70" fillId="41" borderId="38" xfId="52" applyNumberFormat="1" applyFont="1" applyFill="1" applyBorder="1" applyAlignment="1">
      <alignment horizontal="right" wrapText="1"/>
    </xf>
    <xf numFmtId="169" fontId="70" fillId="41" borderId="39" xfId="52" applyNumberFormat="1" applyFont="1" applyFill="1" applyBorder="1" applyAlignment="1">
      <alignment horizontal="right" wrapText="1"/>
    </xf>
    <xf numFmtId="0" fontId="70" fillId="43" borderId="40" xfId="52" applyFont="1" applyFill="1" applyBorder="1" applyAlignment="1">
      <alignment horizontal="center" wrapText="1"/>
    </xf>
    <xf numFmtId="0" fontId="70" fillId="43" borderId="41" xfId="52" applyFont="1" applyFill="1" applyBorder="1" applyAlignment="1">
      <alignment horizontal="left" wrapText="1"/>
    </xf>
    <xf numFmtId="169" fontId="70" fillId="43" borderId="41" xfId="52" applyNumberFormat="1" applyFont="1" applyFill="1" applyBorder="1" applyAlignment="1">
      <alignment horizontal="right" wrapText="1"/>
    </xf>
    <xf numFmtId="169" fontId="70" fillId="44" borderId="42" xfId="52" applyNumberFormat="1" applyFont="1" applyFill="1" applyBorder="1" applyAlignment="1">
      <alignment horizontal="right" wrapText="1"/>
    </xf>
    <xf numFmtId="0" fontId="70" fillId="41" borderId="38" xfId="52" applyFont="1" applyFill="1" applyBorder="1" applyAlignment="1">
      <alignment horizontal="left" wrapText="1"/>
    </xf>
    <xf numFmtId="3" fontId="70" fillId="41" borderId="38" xfId="52" applyNumberFormat="1" applyFont="1" applyFill="1" applyBorder="1" applyAlignment="1">
      <alignment horizontal="right" wrapText="1"/>
    </xf>
    <xf numFmtId="3" fontId="70" fillId="41" borderId="39" xfId="52" applyNumberFormat="1" applyFont="1" applyFill="1" applyBorder="1" applyAlignment="1">
      <alignment horizontal="right" wrapText="1"/>
    </xf>
    <xf numFmtId="3" fontId="75" fillId="42" borderId="37" xfId="52" applyNumberFormat="1" applyFont="1" applyFill="1" applyBorder="1" applyAlignment="1">
      <alignment horizontal="right" wrapText="1"/>
    </xf>
    <xf numFmtId="3" fontId="70" fillId="43" borderId="41" xfId="52" applyNumberFormat="1" applyFont="1" applyFill="1" applyBorder="1" applyAlignment="1">
      <alignment horizontal="right" wrapText="1"/>
    </xf>
    <xf numFmtId="3" fontId="70" fillId="44" borderId="42" xfId="52" applyNumberFormat="1" applyFont="1" applyFill="1" applyBorder="1" applyAlignment="1">
      <alignment horizontal="right" wrapText="1"/>
    </xf>
    <xf numFmtId="169" fontId="75" fillId="42" borderId="37" xfId="52" applyNumberFormat="1" applyFont="1" applyFill="1" applyBorder="1" applyAlignment="1">
      <alignment horizontal="right" wrapText="1"/>
    </xf>
    <xf numFmtId="0" fontId="70" fillId="41" borderId="39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center"/>
    </xf>
    <xf numFmtId="0" fontId="70" fillId="41" borderId="38" xfId="52" applyFont="1" applyFill="1" applyBorder="1" applyAlignment="1">
      <alignment horizontal="left"/>
    </xf>
    <xf numFmtId="169" fontId="70" fillId="41" borderId="38" xfId="52" applyNumberFormat="1" applyFont="1" applyFill="1" applyBorder="1" applyAlignment="1">
      <alignment horizontal="right"/>
    </xf>
    <xf numFmtId="0" fontId="70" fillId="41" borderId="39" xfId="52" applyFont="1" applyFill="1" applyBorder="1" applyAlignment="1">
      <alignment horizontal="left"/>
    </xf>
    <xf numFmtId="169" fontId="70" fillId="41" borderId="39" xfId="52" applyNumberFormat="1" applyFont="1" applyFill="1" applyBorder="1" applyAlignment="1">
      <alignment horizontal="right"/>
    </xf>
    <xf numFmtId="169" fontId="75" fillId="42" borderId="37" xfId="52" applyNumberFormat="1" applyFont="1" applyFill="1" applyBorder="1" applyAlignment="1">
      <alignment horizontal="right"/>
    </xf>
    <xf numFmtId="168" fontId="70" fillId="41" borderId="35" xfId="52" applyNumberFormat="1" applyFont="1" applyFill="1" applyBorder="1" applyAlignment="1">
      <alignment horizontal="center" vertical="top" wrapText="1"/>
    </xf>
    <xf numFmtId="169" fontId="70" fillId="42" borderId="35" xfId="52" applyNumberFormat="1" applyFont="1" applyFill="1" applyBorder="1" applyAlignment="1">
      <alignment horizontal="center" wrapText="1"/>
    </xf>
    <xf numFmtId="169" fontId="70" fillId="41" borderId="36" xfId="52" applyNumberFormat="1" applyFont="1" applyFill="1" applyBorder="1" applyAlignment="1">
      <alignment horizontal="center" wrapText="1"/>
    </xf>
    <xf numFmtId="0" fontId="70" fillId="41" borderId="33" xfId="52" applyFont="1" applyFill="1" applyBorder="1" applyAlignment="1">
      <alignment horizontal="left" vertical="top"/>
    </xf>
    <xf numFmtId="168" fontId="70" fillId="41" borderId="34" xfId="52" applyNumberFormat="1" applyFont="1" applyFill="1" applyBorder="1" applyAlignment="1">
      <alignment horizontal="center" vertical="top"/>
    </xf>
    <xf numFmtId="168" fontId="70" fillId="41" borderId="35" xfId="52" applyNumberFormat="1" applyFont="1" applyFill="1" applyBorder="1" applyAlignment="1">
      <alignment horizontal="center" vertical="top"/>
    </xf>
    <xf numFmtId="3" fontId="71" fillId="35" borderId="27" xfId="52" applyNumberFormat="1" applyFont="1" applyFill="1" applyBorder="1" applyAlignment="1">
      <alignment horizontal="center" wrapText="1"/>
    </xf>
    <xf numFmtId="169" fontId="71" fillId="35" borderId="27" xfId="52" applyNumberFormat="1" applyFont="1" applyFill="1" applyBorder="1" applyAlignment="1">
      <alignment horizontal="center" wrapText="1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63" fillId="3" borderId="23" xfId="3" applyFont="1" applyFill="1" applyBorder="1" applyAlignment="1">
      <alignment horizontal="center" vertical="center"/>
    </xf>
    <xf numFmtId="0" fontId="63" fillId="3" borderId="24" xfId="3" applyFont="1" applyFill="1" applyBorder="1" applyAlignment="1">
      <alignment horizontal="center" vertical="center"/>
    </xf>
    <xf numFmtId="0" fontId="63" fillId="3" borderId="25" xfId="3" applyFont="1" applyFill="1" applyBorder="1" applyAlignment="1">
      <alignment horizontal="center" vertical="center"/>
    </xf>
    <xf numFmtId="0" fontId="62" fillId="3" borderId="0" xfId="3" applyFont="1" applyFill="1" applyBorder="1" applyAlignment="1">
      <alignment horizontal="center" vertical="center"/>
    </xf>
    <xf numFmtId="0" fontId="56" fillId="3" borderId="1" xfId="3" applyFont="1" applyFill="1" applyBorder="1" applyAlignment="1">
      <alignment horizontal="left" wrapText="1"/>
    </xf>
    <xf numFmtId="0" fontId="47" fillId="3" borderId="0" xfId="3" applyFont="1" applyFill="1" applyBorder="1" applyAlignment="1">
      <alignment horizontal="center" vertical="center"/>
    </xf>
    <xf numFmtId="0" fontId="70" fillId="44" borderId="42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center" wrapText="1"/>
    </xf>
    <xf numFmtId="0" fontId="70" fillId="41" borderId="39" xfId="52" applyFont="1" applyFill="1" applyBorder="1" applyAlignment="1">
      <alignment horizontal="left" wrapText="1"/>
    </xf>
    <xf numFmtId="0" fontId="74" fillId="42" borderId="37" xfId="52" applyFont="1" applyFill="1" applyBorder="1" applyAlignment="1">
      <alignment horizontal="left" wrapText="1"/>
    </xf>
    <xf numFmtId="0" fontId="70" fillId="41" borderId="38" xfId="52" applyFont="1" applyFill="1" applyBorder="1" applyAlignment="1">
      <alignment horizontal="left" wrapText="1"/>
    </xf>
    <xf numFmtId="0" fontId="76" fillId="0" borderId="38" xfId="52" applyFont="1" applyFill="1" applyBorder="1" applyAlignment="1">
      <alignment horizontal="left"/>
    </xf>
    <xf numFmtId="169" fontId="76" fillId="0" borderId="38" xfId="52" applyNumberFormat="1" applyFont="1" applyFill="1" applyBorder="1" applyAlignment="1">
      <alignment horizontal="left"/>
    </xf>
    <xf numFmtId="0" fontId="74" fillId="42" borderId="37" xfId="52" applyFont="1" applyFill="1" applyBorder="1" applyAlignment="1">
      <alignment horizontal="left"/>
    </xf>
    <xf numFmtId="0" fontId="76" fillId="0" borderId="38" xfId="52" applyFont="1" applyFill="1" applyBorder="1" applyAlignment="1">
      <alignment horizontal="left" wrapText="1"/>
    </xf>
    <xf numFmtId="169" fontId="76" fillId="0" borderId="38" xfId="52" applyNumberFormat="1" applyFont="1" applyFill="1" applyBorder="1" applyAlignment="1">
      <alignment horizontal="left" wrapText="1"/>
    </xf>
    <xf numFmtId="0" fontId="0" fillId="3" borderId="26" xfId="0" applyFont="1" applyFill="1" applyBorder="1" applyAlignment="1">
      <alignment horizontal="left" vertical="top" wrapText="1"/>
    </xf>
    <xf numFmtId="0" fontId="0" fillId="37" borderId="26" xfId="0" applyFont="1" applyFill="1" applyBorder="1" applyAlignment="1">
      <alignment horizontal="left" vertical="center" wrapText="1"/>
    </xf>
    <xf numFmtId="0" fontId="64" fillId="3" borderId="0" xfId="0" applyFont="1" applyFill="1" applyAlignment="1">
      <alignment horizontal="center" vertical="center" wrapText="1"/>
    </xf>
    <xf numFmtId="0" fontId="64" fillId="0" borderId="0" xfId="0" applyFont="1" applyAlignment="1">
      <alignment horizontal="center" vertical="center" wrapText="1"/>
    </xf>
    <xf numFmtId="0" fontId="66" fillId="36" borderId="26" xfId="51" applyFont="1" applyFill="1" applyBorder="1" applyAlignment="1">
      <alignment horizontal="center" wrapText="1"/>
    </xf>
    <xf numFmtId="0" fontId="0" fillId="3" borderId="26" xfId="0" applyFont="1" applyFill="1" applyBorder="1" applyAlignment="1">
      <alignment horizontal="left" vertical="center" wrapText="1"/>
    </xf>
    <xf numFmtId="0" fontId="0" fillId="37" borderId="26" xfId="0" applyFont="1" applyFill="1" applyBorder="1" applyAlignment="1">
      <alignment horizontal="left" vertical="top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6 2" xfId="51"/>
    <cellStyle name="Normal 7" xfId="52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4"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96969"/>
      <color rgb="FF808080"/>
      <color rgb="FFA5A5A5"/>
      <color rgb="FFD3D3D3"/>
      <color rgb="FF375799"/>
      <color rgb="FF464646"/>
      <color rgb="FF45525D"/>
      <color rgb="FFE4E4E8"/>
      <color rgb="FFDEE2E6"/>
      <color rgb="FFD7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B65-46DD-8605-98E97C18894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B65-46DD-8605-98E97C18894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5-46DD-8605-98E97C188942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5-46DD-8605-98E97C188942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5-46DD-8605-98E97C188942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65-46DD-8605-98E97C188942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65-46DD-8605-98E97C1889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680"/>
        <c:axId val="369539896"/>
      </c:barChart>
      <c:catAx>
        <c:axId val="36954068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39896"/>
        <c:crosses val="autoZero"/>
        <c:auto val="1"/>
        <c:lblAlgn val="ctr"/>
        <c:lblOffset val="100"/>
        <c:noMultiLvlLbl val="0"/>
      </c:catAx>
      <c:valAx>
        <c:axId val="36953989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68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DA7-4EB7-B687-80C1CDCB6A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A7-4EB7-B687-80C1CDCB6A9F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A7-4EB7-B687-80C1CDCB6A9F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A7-4EB7-B687-80C1CDCB6A9F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A7-4EB7-B687-80C1CDCB6A9F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DA7-4EB7-B687-80C1CDCB6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A7-4EB7-B687-80C1CDCB6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369540288"/>
        <c:axId val="369541072"/>
      </c:barChart>
      <c:catAx>
        <c:axId val="369540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3695410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36954107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36954028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E00A206D-8051-4A03-9276-B9E9A41ECEB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077-43F9-9325-CACCF1E958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2B26CA1-76D1-4B71-8D75-DDE8D0D767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5077-43F9-9325-CACCF1E958D5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D1B925FC-5306-4DB2-80CA-1BE66E9AEA4F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765-4EE2-B48A-E036ED127D36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D7F9EF69-B643-4AD3-8C93-DFE630375FB0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765-4EE2-B48A-E036ED127D36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FB4E295E-B974-467A-9E23-AAE788EF0313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765-4EE2-B48A-E036ED127D36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214BE2D4-0EB9-441C-B5BC-4BD024E07B89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765-4EE2-B48A-E036ED127D36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25 and under</c:v>
                </c:pt>
                <c:pt idx="1">
                  <c:v>26-29
years old</c:v>
                </c:pt>
                <c:pt idx="2">
                  <c:v>30-39
years old</c:v>
                </c:pt>
                <c:pt idx="3">
                  <c:v>40-49
years old</c:v>
                </c:pt>
                <c:pt idx="4">
                  <c:v>50-59
years old</c:v>
                </c:pt>
                <c:pt idx="5">
                  <c:v>60 or older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[0]!LeftData</c15:f>
                <c15:dlblRangeCache>
                  <c:ptCount val="6"/>
                  <c:pt idx="0">
                    <c:v>--</c:v>
                  </c:pt>
                  <c:pt idx="1">
                    <c:v>--</c:v>
                  </c:pt>
                  <c:pt idx="2">
                    <c:v>--</c:v>
                  </c:pt>
                  <c:pt idx="3">
                    <c:v>--</c:v>
                  </c:pt>
                  <c:pt idx="4">
                    <c:v>--</c:v>
                  </c:pt>
                  <c:pt idx="5">
                    <c:v>--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6765-4EE2-B48A-E036ED127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369534800"/>
        <c:axId val="369535976"/>
      </c:barChart>
      <c:catAx>
        <c:axId val="3695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369535976"/>
        <c:crosses val="autoZero"/>
        <c:auto val="1"/>
        <c:lblAlgn val="ctr"/>
        <c:lblOffset val="50"/>
        <c:noMultiLvlLbl val="1"/>
      </c:catAx>
      <c:valAx>
        <c:axId val="369535976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36953480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9E00C5D-E26D-4994-8A9D-AA71BD9CBF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9EF2-4EEB-88EF-C58D862A8A8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4854CED-0122-49AB-B066-3CEAB65D11A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EF2-4EEB-88EF-C58D862A8A8E}"/>
                </c:ext>
              </c:extLst>
            </c:dLbl>
            <c:dLbl>
              <c:idx val="2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6DD4BF33-0C60-4B43-8DE7-F6297E5D8B6B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311-4CDF-A006-221045D3302B}"/>
                </c:ext>
              </c:extLst>
            </c:dLbl>
            <c:dLbl>
              <c:idx val="3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EE2BD5DC-9814-4C76-B4DF-71C40C7E6253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311-4CDF-A006-221045D3302B}"/>
                </c:ext>
              </c:extLst>
            </c:dLbl>
            <c:dLbl>
              <c:idx val="4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chemeClr val="tx1"/>
                        </a:solidFill>
                      </a:defRPr>
                    </a:pPr>
                    <a:fld id="{B7F0B91D-8CE3-40AD-9902-5F22B1E90954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311-4CDF-A006-221045D3302B}"/>
                </c:ext>
              </c:extLst>
            </c:dLbl>
            <c:dLbl>
              <c:idx val="5"/>
              <c:tx>
                <c:rich>
                  <a:bodyPr rot="0" anchor="ctr" anchorCtr="0"/>
                  <a:lstStyle/>
                  <a:p>
                    <a:pPr>
                      <a:defRPr sz="1000" b="1">
                        <a:ln>
                          <a:noFill/>
                        </a:ln>
                        <a:solidFill>
                          <a:srgbClr val="000000"/>
                        </a:solidFill>
                      </a:defRPr>
                    </a:pPr>
                    <a:fld id="{7933D42A-90F3-4CD1-94C4-3D9452CD1247}" type="CELLRANGE">
                      <a:rPr lang="en-US"/>
                      <a:pPr>
                        <a:defRPr sz="1000" b="1">
                          <a:ln>
                            <a:noFill/>
                          </a:ln>
                          <a:solidFill>
                            <a:srgbClr val="000000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numFmt formatCode="0%" sourceLinked="0"/>
              <c:spPr>
                <a:ln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D311-4CDF-A006-221045D3302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[0]!RightLabel</c:f>
              <c:strCache>
                <c:ptCount val="6"/>
                <c:pt idx="0">
                  <c:v>Less than 1
year</c:v>
                </c:pt>
                <c:pt idx="1">
                  <c:v>1 to 3
years</c:v>
                </c:pt>
                <c:pt idx="2">
                  <c:v>4 to 5
years</c:v>
                </c:pt>
                <c:pt idx="3">
                  <c:v>6 to 10
years</c:v>
                </c:pt>
                <c:pt idx="4">
                  <c:v>11 to 20
years</c:v>
                </c:pt>
                <c:pt idx="5">
                  <c:v>More than 20
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[0]!RightData</c15:f>
                <c15:dlblRangeCache>
                  <c:ptCount val="6"/>
                  <c:pt idx="0">
                    <c:v>--</c:v>
                  </c:pt>
                  <c:pt idx="1">
                    <c:v>--</c:v>
                  </c:pt>
                  <c:pt idx="2">
                    <c:v>--</c:v>
                  </c:pt>
                  <c:pt idx="3">
                    <c:v>--</c:v>
                  </c:pt>
                  <c:pt idx="4">
                    <c:v>--</c:v>
                  </c:pt>
                  <c:pt idx="5">
                    <c:v>--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D311-4CDF-A006-221045D3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409662584"/>
        <c:axId val="409663368"/>
      </c:barChart>
      <c:catAx>
        <c:axId val="409662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409663368"/>
        <c:crosses val="autoZero"/>
        <c:auto val="0"/>
        <c:lblAlgn val="ctr"/>
        <c:lblOffset val="50"/>
        <c:tickLblSkip val="1"/>
        <c:noMultiLvlLbl val="1"/>
      </c:catAx>
      <c:valAx>
        <c:axId val="409663368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40966258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E8AC-40CC-95E7-A24A6732C0ED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E8AC-40CC-95E7-A24A6732C0ED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E8AC-40CC-95E7-A24A6732C0ED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E8AC-40CC-95E7-A24A6732C0ED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E8AC-40CC-95E7-A24A6732C0ED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(DASHBOARD_TRENDING!$X$11,DASHBOARD_TRENDING!$Z$11,DASHBOARD_TRENDING!$AB$11,DASHBOARD_TRENDING!$AD$11,DASHBOARD_TRENDING!$AF$11)</c:f>
              <c:numCache>
                <c:formatCode>\+####;\-####;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5FD5-4CE6-A5EA-4A527C968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6112"/>
        <c:axId val="409663760"/>
      </c:barChart>
      <c:catAx>
        <c:axId val="40966611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376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376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611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(DASHBOARD_TRENDING!$X$12,DASHBOARD_TRENDING!$Z$12,DASHBOARD_TRENDING!$AB$12,DASHBOARD_TRENDING!$AD$12,DASHBOARD_TRENDING!$AF$12)</c:f>
              <c:numCache>
                <c:formatCode>\+####;\-####;</c:formatCode>
                <c:ptCount val="5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15F0-4268-8756-68783290B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409667288"/>
        <c:axId val="409665720"/>
      </c:barChart>
      <c:catAx>
        <c:axId val="40966728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409665720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409665720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409667288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5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6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sel="1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5" Type="http://schemas.openxmlformats.org/officeDocument/2006/relationships/chart" Target="../charts/chart1.xml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Relationship Id="rId4" Type="http://schemas.openxmlformats.org/officeDocument/2006/relationships/image" Target="../media/image5.jp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58" y="3112478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65" y="2024226"/>
          <a:ext cx="3716484" cy="484982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69" y="1388452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04" y="1707173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1" y="2564423"/>
          <a:ext cx="3716484" cy="484982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63" name="Group 62"/>
        <xdr:cNvGrpSpPr/>
      </xdr:nvGrpSpPr>
      <xdr:grpSpPr>
        <a:xfrm>
          <a:off x="491542" y="1387587"/>
          <a:ext cx="3715408" cy="1944574"/>
          <a:chOff x="509723" y="1383274"/>
          <a:chExt cx="3713210" cy="1954916"/>
        </a:xfrm>
      </xdr:grpSpPr>
      <xdr:sp macro="" textlink="$V$3">
        <xdr:nvSpPr>
          <xdr:cNvPr id="22" name="TextBox 21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290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24" name="TextBox 23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91.2%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21" name="TextBox 20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23" name="TextBox 22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318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75" name="TextBox 74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8 - June 19, 2018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70" name="Rounded Rectangle 69"/>
        <xdr:cNvSpPr/>
      </xdr:nvSpPr>
      <xdr:spPr>
        <a:xfrm>
          <a:off x="510570" y="4521676"/>
          <a:ext cx="3726974" cy="2425944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5744958"/>
          <a:ext cx="1074356" cy="1004394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98" y="5744958"/>
          <a:ext cx="1071426" cy="1005127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296" y="5744958"/>
          <a:ext cx="1073624" cy="10051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4892187"/>
          <a:ext cx="3437718" cy="681680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62" name="Rounded Rectangle 61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5" name="Rounded Rectangle 24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4" name="TextBox 3"/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6" name="TextBox 5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Strongly Agree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6</xdr:row>
          <xdr:rowOff>123825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11" name="TextBox 10"/>
        <xdr:cNvSpPr txBox="1"/>
      </xdr:nvSpPr>
      <xdr:spPr>
        <a:xfrm>
          <a:off x="7896399" y="1279070"/>
          <a:ext cx="578031" cy="249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12" name="TextBox 11"/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13" name="TextBox 12"/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14" name="TextBox 13"/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15" name="TextBox 14"/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31636</xdr:rowOff>
    </xdr:to>
    <xdr:grpSp>
      <xdr:nvGrpSpPr>
        <xdr:cNvPr id="9" name="Group 8"/>
        <xdr:cNvGrpSpPr/>
      </xdr:nvGrpSpPr>
      <xdr:grpSpPr>
        <a:xfrm>
          <a:off x="200025" y="200025"/>
          <a:ext cx="10027046" cy="1012711"/>
          <a:chOff x="200025" y="200025"/>
          <a:chExt cx="10027046" cy="1012711"/>
        </a:xfrm>
      </xdr:grpSpPr>
      <xdr:pic>
        <xdr:nvPicPr>
          <xdr:cNvPr id="83" name="Picture 82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101" name="TextBox 100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4" name="Rectangle 33"/>
          <xdr:cNvSpPr/>
        </xdr:nvSpPr>
        <xdr:spPr>
          <a:xfrm>
            <a:off x="3543030" y="931415"/>
            <a:ext cx="6583950" cy="27015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A0F5E16D-896F-4858-B77A-B83F52386D03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International Trade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29" name="TextBox 2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Strongly Disagree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33" name="TextBox 32"/>
        <xdr:cNvSpPr txBox="1"/>
      </xdr:nvSpPr>
      <xdr:spPr>
        <a:xfrm>
          <a:off x="7903682" y="4226489"/>
          <a:ext cx="578031" cy="2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22</xdr:row>
          <xdr:rowOff>66675</xdr:rowOff>
        </xdr:from>
        <xdr:to>
          <xdr:col>17</xdr:col>
          <xdr:colOff>9525</xdr:colOff>
          <xdr:row>23</xdr:row>
          <xdr:rowOff>85725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36" name="TextBox 35"/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37" name="TextBox 36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Q70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38" name="TextBox 37"/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39" name="TextBox 38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1" name="TextBox 40"/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Q25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3" name="TextBox 42"/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4" name="TextBox 43"/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5" name="TextBox 44"/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46" name="TextBox 45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treats me with respect.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47" name="TextBox 46"/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work unit has the job-relevant knowledge and skills necessary to accomplish organizational goals.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48" name="TextBox 47"/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49" name="TextBox 48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Considering everything, how satisfied are you with your pay?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0" name="TextBox 49"/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1" name="TextBox 50"/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2" name="TextBox 51"/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Awards in my work unit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7" name="Group 56"/>
        <xdr:cNvGrpSpPr/>
      </xdr:nvGrpSpPr>
      <xdr:grpSpPr>
        <a:xfrm>
          <a:off x="466005" y="3438521"/>
          <a:ext cx="1848123" cy="945273"/>
          <a:chOff x="376391" y="3619120"/>
          <a:chExt cx="1845167" cy="95288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63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7" name="Group 6"/>
        <xdr:cNvGrpSpPr/>
      </xdr:nvGrpSpPr>
      <xdr:grpSpPr>
        <a:xfrm>
          <a:off x="2448659" y="3448046"/>
          <a:ext cx="1844890" cy="946228"/>
          <a:chOff x="2447194" y="3450977"/>
          <a:chExt cx="1847088" cy="941832"/>
        </a:xfrm>
      </xdr:grpSpPr>
      <xdr:pic>
        <xdr:nvPicPr>
          <xdr:cNvPr id="2" name="Picture 1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59" name="Group 58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35" name="TextBox 3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40" name="TextBox 39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0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71" name="TextBox 70"/>
        <xdr:cNvSpPr txBox="1"/>
      </xdr:nvSpPr>
      <xdr:spPr>
        <a:xfrm>
          <a:off x="523118" y="4543047"/>
          <a:ext cx="2346099" cy="34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8" name="Group 7"/>
        <xdr:cNvGrpSpPr/>
      </xdr:nvGrpSpPr>
      <xdr:grpSpPr>
        <a:xfrm>
          <a:off x="659496" y="4881812"/>
          <a:ext cx="3436631" cy="673838"/>
          <a:chOff x="1660696" y="4670648"/>
          <a:chExt cx="3440743" cy="679471"/>
        </a:xfrm>
      </xdr:grpSpPr>
      <xdr:sp macro="" textlink="$K$43">
        <xdr:nvSpPr>
          <xdr:cNvPr id="77" name="TextBox 76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2018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83%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64" name="Group 63"/>
        <xdr:cNvGrpSpPr/>
      </xdr:nvGrpSpPr>
      <xdr:grpSpPr>
        <a:xfrm>
          <a:off x="644843" y="5708785"/>
          <a:ext cx="3439292" cy="1075551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3" name="TextBox 72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87%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85%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742821</xdr:colOff>
      <xdr:row>11</xdr:row>
      <xdr:rowOff>82096</xdr:rowOff>
    </xdr:from>
    <xdr:to>
      <xdr:col>16</xdr:col>
      <xdr:colOff>207516</xdr:colOff>
      <xdr:row>16</xdr:row>
      <xdr:rowOff>72571</xdr:rowOff>
    </xdr:to>
    <xdr:pic>
      <xdr:nvPicPr>
        <xdr:cNvPr id="83" name="Picture 82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271" y="235857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6782</xdr:colOff>
      <xdr:row>11</xdr:row>
      <xdr:rowOff>98836</xdr:rowOff>
    </xdr:from>
    <xdr:to>
      <xdr:col>11</xdr:col>
      <xdr:colOff>233477</xdr:colOff>
      <xdr:row>16</xdr:row>
      <xdr:rowOff>89311</xdr:rowOff>
    </xdr:to>
    <xdr:pic>
      <xdr:nvPicPr>
        <xdr:cNvPr id="82" name="Picture 8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0607" y="2375311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352425</xdr:colOff>
      <xdr:row>11</xdr:row>
      <xdr:rowOff>104775</xdr:rowOff>
    </xdr:from>
    <xdr:to>
      <xdr:col>7</xdr:col>
      <xdr:colOff>17145</xdr:colOff>
      <xdr:row>16</xdr:row>
      <xdr:rowOff>95250</xdr:rowOff>
    </xdr:to>
    <xdr:pic>
      <xdr:nvPicPr>
        <xdr:cNvPr id="81" name="Picture 80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2381250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353315</xdr:colOff>
      <xdr:row>6</xdr:row>
      <xdr:rowOff>110405</xdr:rowOff>
    </xdr:from>
    <xdr:to>
      <xdr:col>7</xdr:col>
      <xdr:colOff>18035</xdr:colOff>
      <xdr:row>10</xdr:row>
      <xdr:rowOff>158030</xdr:rowOff>
    </xdr:to>
    <xdr:pic>
      <xdr:nvPicPr>
        <xdr:cNvPr id="50" name="Picture 4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665" y="1310555"/>
          <a:ext cx="2560320" cy="914400"/>
        </a:xfrm>
        <a:prstGeom prst="rect">
          <a:avLst/>
        </a:prstGeom>
      </xdr:spPr>
    </xdr:pic>
    <xdr:clientData/>
  </xdr:twoCellAnchor>
  <xdr:twoCellAnchor>
    <xdr:from>
      <xdr:col>3</xdr:col>
      <xdr:colOff>352424</xdr:colOff>
      <xdr:row>6</xdr:row>
      <xdr:rowOff>129455</xdr:rowOff>
    </xdr:from>
    <xdr:to>
      <xdr:col>7</xdr:col>
      <xdr:colOff>17144</xdr:colOff>
      <xdr:row>8</xdr:row>
      <xdr:rowOff>138980</xdr:rowOff>
    </xdr:to>
    <xdr:sp macro="" textlink="">
      <xdr:nvSpPr>
        <xdr:cNvPr id="68" name="TextBox 67"/>
        <xdr:cNvSpPr txBox="1"/>
      </xdr:nvSpPr>
      <xdr:spPr>
        <a:xfrm>
          <a:off x="866774" y="1329605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GENDER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555906</xdr:colOff>
      <xdr:row>8</xdr:row>
      <xdr:rowOff>149256</xdr:rowOff>
    </xdr:from>
    <xdr:to>
      <xdr:col>6</xdr:col>
      <xdr:colOff>559716</xdr:colOff>
      <xdr:row>10</xdr:row>
      <xdr:rowOff>159924</xdr:rowOff>
    </xdr:to>
    <xdr:sp macro="" textlink="">
      <xdr:nvSpPr>
        <xdr:cNvPr id="39" name="TextBox 38"/>
        <xdr:cNvSpPr txBox="1"/>
      </xdr:nvSpPr>
      <xdr:spPr>
        <a:xfrm>
          <a:off x="1660806" y="1797081"/>
          <a:ext cx="1508760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Female</a:t>
          </a:r>
        </a:p>
      </xdr:txBody>
    </xdr:sp>
    <xdr:clientData/>
  </xdr:twoCellAnchor>
  <xdr:twoCellAnchor>
    <xdr:from>
      <xdr:col>8</xdr:col>
      <xdr:colOff>18145</xdr:colOff>
      <xdr:row>13</xdr:row>
      <xdr:rowOff>160246</xdr:rowOff>
    </xdr:from>
    <xdr:to>
      <xdr:col>9</xdr:col>
      <xdr:colOff>176641</xdr:colOff>
      <xdr:row>16</xdr:row>
      <xdr:rowOff>85189</xdr:rowOff>
    </xdr:to>
    <xdr:sp macro="" textlink="$AA$3">
      <xdr:nvSpPr>
        <xdr:cNvPr id="60" name="TextBox 59"/>
        <xdr:cNvSpPr txBox="1"/>
      </xdr:nvSpPr>
      <xdr:spPr>
        <a:xfrm>
          <a:off x="3951970" y="2855821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830D87A-402B-4193-85AB-4C579C5D9E38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20%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366643</xdr:colOff>
      <xdr:row>14</xdr:row>
      <xdr:rowOff>2554</xdr:rowOff>
    </xdr:from>
    <xdr:to>
      <xdr:col>4</xdr:col>
      <xdr:colOff>544189</xdr:colOff>
      <xdr:row>16</xdr:row>
      <xdr:rowOff>98947</xdr:rowOff>
    </xdr:to>
    <xdr:sp macro="" textlink="$Z$3">
      <xdr:nvSpPr>
        <xdr:cNvPr id="62" name="TextBox 61"/>
        <xdr:cNvSpPr txBox="1"/>
      </xdr:nvSpPr>
      <xdr:spPr>
        <a:xfrm>
          <a:off x="880993" y="2869579"/>
          <a:ext cx="768096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B5C59C3C-5BE4-496B-9F07-A6E9DD2A01FD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10%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765033</xdr:colOff>
      <xdr:row>13</xdr:row>
      <xdr:rowOff>151217</xdr:rowOff>
    </xdr:from>
    <xdr:to>
      <xdr:col>13</xdr:col>
      <xdr:colOff>208830</xdr:colOff>
      <xdr:row>16</xdr:row>
      <xdr:rowOff>76160</xdr:rowOff>
    </xdr:to>
    <xdr:sp macro="" textlink="$AB$3">
      <xdr:nvSpPr>
        <xdr:cNvPr id="63" name="TextBox 62"/>
        <xdr:cNvSpPr txBox="1"/>
      </xdr:nvSpPr>
      <xdr:spPr>
        <a:xfrm>
          <a:off x="7032483" y="2846792"/>
          <a:ext cx="76777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ACB1BA9-4028-423D-A040-9D7F62ABA2C1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22%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9</xdr:col>
      <xdr:colOff>185014</xdr:colOff>
      <xdr:row>13</xdr:row>
      <xdr:rowOff>160304</xdr:rowOff>
    </xdr:from>
    <xdr:to>
      <xdr:col>10</xdr:col>
      <xdr:colOff>598399</xdr:colOff>
      <xdr:row>16</xdr:row>
      <xdr:rowOff>76926</xdr:rowOff>
    </xdr:to>
    <xdr:sp macro="" textlink="">
      <xdr:nvSpPr>
        <xdr:cNvPr id="64" name="TextBox 63"/>
        <xdr:cNvSpPr txBox="1"/>
      </xdr:nvSpPr>
      <xdr:spPr>
        <a:xfrm>
          <a:off x="4728439" y="2855879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next five years</a:t>
          </a:r>
        </a:p>
      </xdr:txBody>
    </xdr:sp>
    <xdr:clientData/>
  </xdr:twoCellAnchor>
  <xdr:twoCellAnchor>
    <xdr:from>
      <xdr:col>4</xdr:col>
      <xdr:colOff>562791</xdr:colOff>
      <xdr:row>13</xdr:row>
      <xdr:rowOff>165622</xdr:rowOff>
    </xdr:from>
    <xdr:to>
      <xdr:col>6</xdr:col>
      <xdr:colOff>569203</xdr:colOff>
      <xdr:row>16</xdr:row>
      <xdr:rowOff>90565</xdr:rowOff>
    </xdr:to>
    <xdr:sp macro="" textlink="">
      <xdr:nvSpPr>
        <xdr:cNvPr id="66" name="TextBox 65"/>
        <xdr:cNvSpPr txBox="1"/>
      </xdr:nvSpPr>
      <xdr:spPr>
        <a:xfrm>
          <a:off x="1667691" y="2861197"/>
          <a:ext cx="1511362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Served</a:t>
          </a:r>
        </a:p>
      </xdr:txBody>
    </xdr:sp>
    <xdr:clientData/>
  </xdr:twoCellAnchor>
  <xdr:twoCellAnchor>
    <xdr:from>
      <xdr:col>13</xdr:col>
      <xdr:colOff>225762</xdr:colOff>
      <xdr:row>13</xdr:row>
      <xdr:rowOff>151017</xdr:rowOff>
    </xdr:from>
    <xdr:to>
      <xdr:col>15</xdr:col>
      <xdr:colOff>553422</xdr:colOff>
      <xdr:row>16</xdr:row>
      <xdr:rowOff>67639</xdr:rowOff>
    </xdr:to>
    <xdr:sp macro="" textlink="">
      <xdr:nvSpPr>
        <xdr:cNvPr id="67" name="TextBox 66"/>
        <xdr:cNvSpPr txBox="1"/>
      </xdr:nvSpPr>
      <xdr:spPr>
        <a:xfrm>
          <a:off x="7817187" y="2846592"/>
          <a:ext cx="1508760" cy="4214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within the next year</a:t>
          </a:r>
        </a:p>
      </xdr:txBody>
    </xdr:sp>
    <xdr:clientData/>
  </xdr:twoCellAnchor>
  <xdr:twoCellAnchor>
    <xdr:from>
      <xdr:col>3</xdr:col>
      <xdr:colOff>349682</xdr:colOff>
      <xdr:row>11</xdr:row>
      <xdr:rowOff>127411</xdr:rowOff>
    </xdr:from>
    <xdr:to>
      <xdr:col>7</xdr:col>
      <xdr:colOff>14402</xdr:colOff>
      <xdr:row>13</xdr:row>
      <xdr:rowOff>165511</xdr:rowOff>
    </xdr:to>
    <xdr:sp macro="" textlink="">
      <xdr:nvSpPr>
        <xdr:cNvPr id="71" name="TextBox 70"/>
        <xdr:cNvSpPr txBox="1"/>
      </xdr:nvSpPr>
      <xdr:spPr>
        <a:xfrm>
          <a:off x="864032" y="240388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MILITARY</a:t>
          </a:r>
          <a:r>
            <a:rPr lang="en-US" sz="1200" b="1" baseline="0">
              <a:solidFill>
                <a:schemeClr val="bg1"/>
              </a:solidFill>
            </a:rPr>
            <a:t> SERVICE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10248</xdr:colOff>
      <xdr:row>11</xdr:row>
      <xdr:rowOff>117884</xdr:rowOff>
    </xdr:from>
    <xdr:to>
      <xdr:col>11</xdr:col>
      <xdr:colOff>236943</xdr:colOff>
      <xdr:row>13</xdr:row>
      <xdr:rowOff>155984</xdr:rowOff>
    </xdr:to>
    <xdr:sp macro="" textlink="">
      <xdr:nvSpPr>
        <xdr:cNvPr id="74" name="TextBox 73"/>
        <xdr:cNvSpPr txBox="1"/>
      </xdr:nvSpPr>
      <xdr:spPr>
        <a:xfrm>
          <a:off x="3944073" y="239435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RETIREMENT</a:t>
          </a:r>
        </a:p>
      </xdr:txBody>
    </xdr:sp>
    <xdr:clientData/>
  </xdr:twoCellAnchor>
  <xdr:twoCellAnchor>
    <xdr:from>
      <xdr:col>11</xdr:col>
      <xdr:colOff>742820</xdr:colOff>
      <xdr:row>11</xdr:row>
      <xdr:rowOff>91621</xdr:rowOff>
    </xdr:from>
    <xdr:to>
      <xdr:col>16</xdr:col>
      <xdr:colOff>207515</xdr:colOff>
      <xdr:row>13</xdr:row>
      <xdr:rowOff>129721</xdr:rowOff>
    </xdr:to>
    <xdr:sp macro="" textlink="">
      <xdr:nvSpPr>
        <xdr:cNvPr id="75" name="TextBox 74"/>
        <xdr:cNvSpPr txBox="1"/>
      </xdr:nvSpPr>
      <xdr:spPr>
        <a:xfrm>
          <a:off x="7010270" y="2368096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PLAN</a:t>
          </a:r>
          <a:r>
            <a:rPr lang="en-US" sz="1200" b="1" baseline="0">
              <a:solidFill>
                <a:schemeClr val="bg1"/>
              </a:solidFill>
            </a:rPr>
            <a:t> TO LEAVE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364371</xdr:colOff>
      <xdr:row>8</xdr:row>
      <xdr:rowOff>153640</xdr:rowOff>
    </xdr:from>
    <xdr:to>
      <xdr:col>4</xdr:col>
      <xdr:colOff>540769</xdr:colOff>
      <xdr:row>10</xdr:row>
      <xdr:rowOff>164308</xdr:rowOff>
    </xdr:to>
    <xdr:sp macro="" textlink="$U$3">
      <xdr:nvSpPr>
        <xdr:cNvPr id="76" name="TextBox 75"/>
        <xdr:cNvSpPr txBox="1"/>
      </xdr:nvSpPr>
      <xdr:spPr>
        <a:xfrm>
          <a:off x="878721" y="1801465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8BC46AAB-530E-495F-96ED-131C2C9D4F32}" type="TxLink">
            <a:rPr lang="en-US" sz="2000" b="1" i="0" u="none" strike="noStrike">
              <a:solidFill>
                <a:srgbClr val="45525D"/>
              </a:solidFill>
              <a:latin typeface="+mn-lt"/>
              <a:cs typeface="Arial"/>
            </a:rPr>
            <a:pPr algn="ctr"/>
            <a:t>50%</a:t>
          </a:fld>
          <a:endParaRPr lang="en-US" sz="2000" b="1">
            <a:solidFill>
              <a:srgbClr val="45525D"/>
            </a:solidFill>
            <a:latin typeface="+mn-lt"/>
          </a:endParaRPr>
        </a:p>
      </xdr:txBody>
    </xdr: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857250</xdr:colOff>
          <xdr:row>19</xdr:row>
          <xdr:rowOff>95250</xdr:rowOff>
        </xdr:from>
        <xdr:to>
          <xdr:col>11</xdr:col>
          <xdr:colOff>361950</xdr:colOff>
          <xdr:row>22</xdr:row>
          <xdr:rowOff>133350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19</xdr:row>
          <xdr:rowOff>95250</xdr:rowOff>
        </xdr:from>
        <xdr:to>
          <xdr:col>4</xdr:col>
          <xdr:colOff>495300</xdr:colOff>
          <xdr:row>22</xdr:row>
          <xdr:rowOff>47625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12586</xdr:rowOff>
    </xdr:to>
    <xdr:grpSp>
      <xdr:nvGrpSpPr>
        <xdr:cNvPr id="4" name="Group 3"/>
        <xdr:cNvGrpSpPr/>
      </xdr:nvGrpSpPr>
      <xdr:grpSpPr>
        <a:xfrm>
          <a:off x="200025" y="200025"/>
          <a:ext cx="10027046" cy="1012711"/>
          <a:chOff x="200025" y="200025"/>
          <a:chExt cx="10027046" cy="1012711"/>
        </a:xfrm>
      </xdr:grpSpPr>
      <xdr:pic>
        <xdr:nvPicPr>
          <xdr:cNvPr id="48" name="Picture 47"/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42" name="TextBox 41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33" name="Rectangle 32"/>
          <xdr:cNvSpPr/>
        </xdr:nvSpPr>
        <xdr:spPr>
          <a:xfrm>
            <a:off x="3543300" y="923925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chemeClr val="bg1"/>
                </a:solidFill>
                <a:latin typeface="+mn-lt"/>
                <a:cs typeface="Arial"/>
              </a:rPr>
              <a:pPr algn="r"/>
              <a:t>U.S. International Trade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11</xdr:col>
      <xdr:colOff>733425</xdr:colOff>
      <xdr:row>6</xdr:row>
      <xdr:rowOff>123825</xdr:rowOff>
    </xdr:from>
    <xdr:to>
      <xdr:col>16</xdr:col>
      <xdr:colOff>198120</xdr:colOff>
      <xdr:row>10</xdr:row>
      <xdr:rowOff>171450</xdr:rowOff>
    </xdr:to>
    <xdr:pic>
      <xdr:nvPicPr>
        <xdr:cNvPr id="47" name="Picture 4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323975"/>
          <a:ext cx="2560320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6</xdr:row>
      <xdr:rowOff>123825</xdr:rowOff>
    </xdr:from>
    <xdr:to>
      <xdr:col>11</xdr:col>
      <xdr:colOff>236220</xdr:colOff>
      <xdr:row>10</xdr:row>
      <xdr:rowOff>171450</xdr:rowOff>
    </xdr:to>
    <xdr:pic>
      <xdr:nvPicPr>
        <xdr:cNvPr id="49" name="Picture 4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3350" y="1323975"/>
          <a:ext cx="2560320" cy="914400"/>
        </a:xfrm>
        <a:prstGeom prst="rect">
          <a:avLst/>
        </a:prstGeom>
      </xdr:spPr>
    </xdr:pic>
    <xdr:clientData/>
  </xdr:twoCellAnchor>
  <xdr:twoCellAnchor>
    <xdr:from>
      <xdr:col>8</xdr:col>
      <xdr:colOff>6781</xdr:colOff>
      <xdr:row>6</xdr:row>
      <xdr:rowOff>145402</xdr:rowOff>
    </xdr:from>
    <xdr:to>
      <xdr:col>11</xdr:col>
      <xdr:colOff>233476</xdr:colOff>
      <xdr:row>8</xdr:row>
      <xdr:rowOff>154927</xdr:rowOff>
    </xdr:to>
    <xdr:sp macro="" textlink="">
      <xdr:nvSpPr>
        <xdr:cNvPr id="72" name="TextBox 71"/>
        <xdr:cNvSpPr txBox="1"/>
      </xdr:nvSpPr>
      <xdr:spPr>
        <a:xfrm>
          <a:off x="3940606" y="1345552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HISPANIC/LATINO</a:t>
          </a:r>
        </a:p>
      </xdr:txBody>
    </xdr:sp>
    <xdr:clientData/>
  </xdr:twoCellAnchor>
  <xdr:twoCellAnchor>
    <xdr:from>
      <xdr:col>9</xdr:col>
      <xdr:colOff>179193</xdr:colOff>
      <xdr:row>8</xdr:row>
      <xdr:rowOff>170619</xdr:rowOff>
    </xdr:from>
    <xdr:to>
      <xdr:col>10</xdr:col>
      <xdr:colOff>592578</xdr:colOff>
      <xdr:row>10</xdr:row>
      <xdr:rowOff>171259</xdr:rowOff>
    </xdr:to>
    <xdr:sp macro="" textlink="">
      <xdr:nvSpPr>
        <xdr:cNvPr id="45" name="TextBox 44"/>
        <xdr:cNvSpPr txBox="1"/>
      </xdr:nvSpPr>
      <xdr:spPr>
        <a:xfrm>
          <a:off x="4722618" y="1818444"/>
          <a:ext cx="1508760" cy="4197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Hispanic/ Latino</a:t>
          </a:r>
        </a:p>
      </xdr:txBody>
    </xdr:sp>
    <xdr:clientData/>
  </xdr:twoCellAnchor>
  <xdr:twoCellAnchor>
    <xdr:from>
      <xdr:col>8</xdr:col>
      <xdr:colOff>26916</xdr:colOff>
      <xdr:row>8</xdr:row>
      <xdr:rowOff>164565</xdr:rowOff>
    </xdr:from>
    <xdr:to>
      <xdr:col>9</xdr:col>
      <xdr:colOff>185412</xdr:colOff>
      <xdr:row>10</xdr:row>
      <xdr:rowOff>172557</xdr:rowOff>
    </xdr:to>
    <xdr:sp macro="" textlink="$V$3">
      <xdr:nvSpPr>
        <xdr:cNvPr id="44" name="TextBox 43"/>
        <xdr:cNvSpPr txBox="1"/>
      </xdr:nvSpPr>
      <xdr:spPr>
        <a:xfrm>
          <a:off x="3960741" y="1812390"/>
          <a:ext cx="768096" cy="42709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656A883-C566-46B4-BD0A-26B53EF58D0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4%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742950</xdr:colOff>
      <xdr:row>8</xdr:row>
      <xdr:rowOff>156797</xdr:rowOff>
    </xdr:from>
    <xdr:to>
      <xdr:col>13</xdr:col>
      <xdr:colOff>185923</xdr:colOff>
      <xdr:row>10</xdr:row>
      <xdr:rowOff>167465</xdr:rowOff>
    </xdr:to>
    <xdr:sp macro="" textlink="$Y$3">
      <xdr:nvSpPr>
        <xdr:cNvPr id="52" name="TextBox 51"/>
        <xdr:cNvSpPr txBox="1"/>
      </xdr:nvSpPr>
      <xdr:spPr>
        <a:xfrm>
          <a:off x="7010400" y="1804622"/>
          <a:ext cx="766948" cy="42976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7A2BC7A-CF0C-4CEC-96C5-6315044DFF5F}" type="TxLink">
            <a: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ctr"/>
            <a:t>98%</a:t>
          </a:fld>
          <a:endParaRPr lang="en-US" sz="20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212345</xdr:colOff>
      <xdr:row>8</xdr:row>
      <xdr:rowOff>155130</xdr:rowOff>
    </xdr:from>
    <xdr:to>
      <xdr:col>15</xdr:col>
      <xdr:colOff>540005</xdr:colOff>
      <xdr:row>10</xdr:row>
      <xdr:rowOff>161535</xdr:rowOff>
    </xdr:to>
    <xdr:sp macro="" textlink="">
      <xdr:nvSpPr>
        <xdr:cNvPr id="53" name="TextBox 52"/>
        <xdr:cNvSpPr txBox="1"/>
      </xdr:nvSpPr>
      <xdr:spPr>
        <a:xfrm>
          <a:off x="7803770" y="1802955"/>
          <a:ext cx="1508760" cy="4255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t>Headquarters</a:t>
          </a:r>
        </a:p>
      </xdr:txBody>
    </xdr:sp>
    <xdr:clientData/>
  </xdr:twoCellAnchor>
  <xdr:twoCellAnchor>
    <xdr:from>
      <xdr:col>11</xdr:col>
      <xdr:colOff>736742</xdr:colOff>
      <xdr:row>6</xdr:row>
      <xdr:rowOff>152399</xdr:rowOff>
    </xdr:from>
    <xdr:to>
      <xdr:col>16</xdr:col>
      <xdr:colOff>201437</xdr:colOff>
      <xdr:row>8</xdr:row>
      <xdr:rowOff>161924</xdr:rowOff>
    </xdr:to>
    <xdr:sp macro="" textlink="">
      <xdr:nvSpPr>
        <xdr:cNvPr id="54" name="TextBox 53"/>
        <xdr:cNvSpPr txBox="1"/>
      </xdr:nvSpPr>
      <xdr:spPr>
        <a:xfrm>
          <a:off x="7004192" y="1352549"/>
          <a:ext cx="2560320" cy="457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>
              <a:solidFill>
                <a:schemeClr val="bg1"/>
              </a:solidFill>
            </a:rPr>
            <a:t>LOCATION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68" name="Rectangle 267"/>
        <xdr:cNvSpPr/>
      </xdr:nvSpPr>
      <xdr:spPr>
        <a:xfrm>
          <a:off x="2643184" y="6433384"/>
          <a:ext cx="5307779" cy="5274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269" name="Rectangle 268"/>
        <xdr:cNvSpPr/>
      </xdr:nvSpPr>
      <xdr:spPr>
        <a:xfrm>
          <a:off x="2643184" y="5412470"/>
          <a:ext cx="5307779" cy="524246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270" name="Rectangle 269"/>
        <xdr:cNvSpPr/>
      </xdr:nvSpPr>
      <xdr:spPr>
        <a:xfrm>
          <a:off x="2643184" y="4399217"/>
          <a:ext cx="5304421" cy="516070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271" name="Group 270"/>
        <xdr:cNvGrpSpPr/>
      </xdr:nvGrpSpPr>
      <xdr:grpSpPr>
        <a:xfrm>
          <a:off x="6100741" y="4195763"/>
          <a:ext cx="1787453" cy="2720573"/>
          <a:chOff x="6167441" y="1201916"/>
          <a:chExt cx="1791130" cy="2643467"/>
        </a:xfrm>
      </xdr:grpSpPr>
      <xdr:sp macro="" textlink="$AE$21">
        <xdr:nvSpPr>
          <xdr:cNvPr id="272" name="TextBox 271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273" name="TextBox 272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274" name="TextBox 273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275" name="TextBox 274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276" name="TextBox 275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277" name="TextBox 276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278" name="TextBox 277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279" name="TextBox 278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280" name="TextBox 279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56%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281" name="TextBox 280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76%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282" name="TextBox 281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95%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283" name="TextBox 282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284" name="TextBox 283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285" name="TextBox 284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86" name="TextBox 285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87" name="TextBox 286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88" name="TextBox 287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89" name="TextBox 288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85%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90" name="Group 289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99" name="TextBox 298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301" name="TextBox 300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2017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302" name="TextBox 301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91" name="TextBox 290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2" name="TextBox 291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293" name="TextBox 292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294" name="TextBox 293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295" name="TextBox 294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296" name="TextBox 295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297" name="TextBox 296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94%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298" name="TextBox 297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00" name="TextBox 299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2018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03" name="TextBox 302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04" name="TextBox 303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05" name="TextBox 304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92%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306" name="TextBox 305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307" name="TextBox 306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49%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308" name="TextBox 307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309" name="TextBox 308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310" name="TextBox 309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311" name="TextBox 310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91%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312" name="TextBox 311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313" name="TextBox 312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314" name="TextBox 313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3" name="Rectangle 2"/>
        <xdr:cNvSpPr/>
      </xdr:nvSpPr>
      <xdr:spPr>
        <a:xfrm>
          <a:off x="2656464" y="3501826"/>
          <a:ext cx="5298440" cy="52188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4" name="Rectangle 3"/>
        <xdr:cNvSpPr/>
      </xdr:nvSpPr>
      <xdr:spPr>
        <a:xfrm>
          <a:off x="2656464" y="2484647"/>
          <a:ext cx="5298440" cy="53078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" name="Rectangle 4"/>
        <xdr:cNvSpPr/>
      </xdr:nvSpPr>
      <xdr:spPr>
        <a:xfrm>
          <a:off x="2656464" y="1448049"/>
          <a:ext cx="5295082" cy="52634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26" name="Group 25"/>
        <xdr:cNvGrpSpPr/>
      </xdr:nvGrpSpPr>
      <xdr:grpSpPr>
        <a:xfrm>
          <a:off x="6106550" y="1214338"/>
          <a:ext cx="1787453" cy="2706006"/>
          <a:chOff x="6167441" y="1201916"/>
          <a:chExt cx="1791130" cy="2643467"/>
        </a:xfrm>
      </xdr:grpSpPr>
      <xdr:sp macro="" textlink="$AE$16">
        <xdr:nvSpPr>
          <xdr:cNvPr id="115" name="TextBox 114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116" name="TextBox 115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118" name="TextBox 117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119" name="TextBox 118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120" name="TextBox 119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121" name="TextBox 120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123" name="TextBox 122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124" name="TextBox 123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125" name="TextBox 124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67%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126" name="TextBox 125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71%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128" name="TextBox 127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129" name="TextBox 128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81%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45" name="TextBox 4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48" name="TextBox 47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2016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44" name="TextBox 43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117" name="TextBox 116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122" name="TextBox 121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127" name="TextBox 126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70%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2" name="Group 21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108" name="TextBox 107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97" name="TextBox 96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102" name="TextBox 101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105" name="TextBox 10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106" name="TextBox 10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107" name="TextBox 10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111" name="TextBox 110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114" name="TextBox 113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88%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46" name="TextBox 45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2" name="TextBox 41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2018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47" name="TextBox 46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2017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49" name="TextBox 48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95" name="TextBox 94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96" name="TextBox 95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98" name="TextBox 97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99" name="TextBox 98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100" name="TextBox 99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101" name="TextBox 100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103" name="TextBox 102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104" name="TextBox 103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109" name="TextBox 108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110" name="TextBox 109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112" name="TextBox 111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113" name="TextBox 112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6" name="TextBox 5"/>
        <xdr:cNvSpPr txBox="1"/>
      </xdr:nvSpPr>
      <xdr:spPr>
        <a:xfrm>
          <a:off x="2951541" y="4482550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" name="TextBox 8"/>
        <xdr:cNvSpPr txBox="1"/>
      </xdr:nvSpPr>
      <xdr:spPr>
        <a:xfrm>
          <a:off x="8382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0</xdr:colOff>
      <xdr:row>1</xdr:row>
      <xdr:rowOff>0</xdr:rowOff>
    </xdr:from>
    <xdr:to>
      <xdr:col>17</xdr:col>
      <xdr:colOff>178196</xdr:colOff>
      <xdr:row>6</xdr:row>
      <xdr:rowOff>12586</xdr:rowOff>
    </xdr:to>
    <xdr:grpSp>
      <xdr:nvGrpSpPr>
        <xdr:cNvPr id="2" name="Group 1"/>
        <xdr:cNvGrpSpPr/>
      </xdr:nvGrpSpPr>
      <xdr:grpSpPr>
        <a:xfrm>
          <a:off x="200025" y="200025"/>
          <a:ext cx="10027046" cy="1012711"/>
          <a:chOff x="200025" y="200025"/>
          <a:chExt cx="10027046" cy="1012711"/>
        </a:xfrm>
      </xdr:grpSpPr>
      <xdr:pic>
        <xdr:nvPicPr>
          <xdr:cNvPr id="139" name="Picture 13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5" y="200025"/>
            <a:ext cx="10027046" cy="1002396"/>
          </a:xfrm>
          <a:prstGeom prst="rect">
            <a:avLst/>
          </a:prstGeom>
        </xdr:spPr>
      </xdr:pic>
      <xdr:sp macro="" textlink="">
        <xdr:nvSpPr>
          <xdr:cNvPr id="138" name="TextBox 137"/>
          <xdr:cNvSpPr txBox="1"/>
        </xdr:nvSpPr>
        <xdr:spPr>
          <a:xfrm>
            <a:off x="216591" y="938416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  <xdr:sp macro="" textlink="$T$3">
        <xdr:nvSpPr>
          <xdr:cNvPr id="10" name="Rectangle 9"/>
          <xdr:cNvSpPr/>
        </xdr:nvSpPr>
        <xdr:spPr>
          <a:xfrm>
            <a:off x="3543300" y="922156"/>
            <a:ext cx="6583680" cy="27432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fld id="{3252479E-6BEC-46E8-B62C-65DDFB4CDD40}" type="TxLink">
              <a:rPr lang="en-US" sz="1200" b="0" i="0" u="none" strike="noStrike">
                <a:solidFill>
                  <a:srgbClr val="FFFFFF"/>
                </a:solidFill>
                <a:latin typeface="+mn-lt"/>
                <a:cs typeface="Arial"/>
              </a:rPr>
              <a:pPr algn="r"/>
              <a:t>U.S. International Trade Commission</a:t>
            </a:fld>
            <a:endParaRPr lang="en-US" sz="1200" b="0">
              <a:solidFill>
                <a:schemeClr val="bg1"/>
              </a:solidFill>
              <a:latin typeface="+mn-lt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1" name="TextBox 10"/>
        <xdr:cNvSpPr txBox="1"/>
      </xdr:nvSpPr>
      <xdr:spPr>
        <a:xfrm>
          <a:off x="2645919" y="2480380"/>
          <a:ext cx="409696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2" name="TextBox 11"/>
        <xdr:cNvSpPr txBox="1"/>
      </xdr:nvSpPr>
      <xdr:spPr>
        <a:xfrm>
          <a:off x="2645919" y="3011418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Q41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3" name="TextBox 12"/>
        <xdr:cNvSpPr txBox="1"/>
      </xdr:nvSpPr>
      <xdr:spPr>
        <a:xfrm>
          <a:off x="2645919" y="3493981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4" name="TextBox 13"/>
        <xdr:cNvSpPr txBox="1"/>
      </xdr:nvSpPr>
      <xdr:spPr>
        <a:xfrm>
          <a:off x="2953490" y="1946828"/>
          <a:ext cx="3192641" cy="560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The skill level in my work unit has improved in the past year.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5" name="TextBox 14"/>
        <xdr:cNvSpPr txBox="1"/>
      </xdr:nvSpPr>
      <xdr:spPr>
        <a:xfrm>
          <a:off x="2953490" y="3011418"/>
          <a:ext cx="3192641" cy="52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believe the results of this survey will be used to make my agency a better place to work.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6" name="TextBox 15"/>
        <xdr:cNvSpPr txBox="1"/>
      </xdr:nvSpPr>
      <xdr:spPr>
        <a:xfrm>
          <a:off x="2953490" y="3493980"/>
          <a:ext cx="3192641" cy="522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Senior leaders demonstrate support for Work/Life programs.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7" name="TextBox 16"/>
        <xdr:cNvSpPr txBox="1"/>
      </xdr:nvSpPr>
      <xdr:spPr>
        <a:xfrm>
          <a:off x="2645919" y="1446651"/>
          <a:ext cx="409696" cy="235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8" name="TextBox 17"/>
        <xdr:cNvSpPr txBox="1"/>
      </xdr:nvSpPr>
      <xdr:spPr>
        <a:xfrm>
          <a:off x="2645919" y="1946828"/>
          <a:ext cx="409696" cy="24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9" name="TextBox 18"/>
        <xdr:cNvSpPr txBox="1"/>
      </xdr:nvSpPr>
      <xdr:spPr>
        <a:xfrm>
          <a:off x="2953490" y="1448048"/>
          <a:ext cx="3192641" cy="555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Policies and programs promote diversity in the workplace.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20" name="TextBox 19"/>
        <xdr:cNvSpPr txBox="1"/>
      </xdr:nvSpPr>
      <xdr:spPr>
        <a:xfrm>
          <a:off x="2953490" y="2484646"/>
          <a:ext cx="3192641" cy="55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organization's senior leaders maintain high standards of honesty and integrity.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21" name="TextBox 20"/>
        <xdr:cNvSpPr txBox="1"/>
      </xdr:nvSpPr>
      <xdr:spPr>
        <a:xfrm>
          <a:off x="227743" y="1485900"/>
          <a:ext cx="6400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7</xdr:row>
          <xdr:rowOff>57150</xdr:rowOff>
        </xdr:from>
        <xdr:to>
          <xdr:col>5</xdr:col>
          <xdr:colOff>666750</xdr:colOff>
          <xdr:row>8</xdr:row>
          <xdr:rowOff>85725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24" name="Straight Connector 23"/>
        <xdr:cNvCxnSpPr/>
      </xdr:nvCxnSpPr>
      <xdr:spPr>
        <a:xfrm flipV="1">
          <a:off x="560775" y="4162005"/>
          <a:ext cx="9288556" cy="37367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25" name="TextBox 24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24</xdr:row>
          <xdr:rowOff>0</xdr:rowOff>
        </xdr:from>
        <xdr:to>
          <xdr:col>5</xdr:col>
          <xdr:colOff>666750</xdr:colOff>
          <xdr:row>25</xdr:row>
          <xdr:rowOff>85725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27" name="TextBox 26"/>
        <xdr:cNvSpPr txBox="1"/>
      </xdr:nvSpPr>
      <xdr:spPr>
        <a:xfrm>
          <a:off x="2643970" y="5518772"/>
          <a:ext cx="409696" cy="245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28" name="TextBox 27"/>
        <xdr:cNvSpPr txBox="1"/>
      </xdr:nvSpPr>
      <xdr:spPr>
        <a:xfrm>
          <a:off x="2643970" y="6043363"/>
          <a:ext cx="409696" cy="23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Q39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29" name="TextBox 28"/>
        <xdr:cNvSpPr txBox="1"/>
      </xdr:nvSpPr>
      <xdr:spPr>
        <a:xfrm>
          <a:off x="2643970" y="6585930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 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30" name="TextBox 29"/>
        <xdr:cNvSpPr txBox="1"/>
      </xdr:nvSpPr>
      <xdr:spPr>
        <a:xfrm>
          <a:off x="2951541" y="4997034"/>
          <a:ext cx="3198488" cy="541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organization has prepared employees for potential security threats.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31" name="TextBox 30"/>
        <xdr:cNvSpPr txBox="1"/>
      </xdr:nvSpPr>
      <xdr:spPr>
        <a:xfrm>
          <a:off x="2951541" y="6043363"/>
          <a:ext cx="3198488" cy="548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My agency is successful at accomplishing its mission.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32" name="TextBox 31"/>
        <xdr:cNvSpPr txBox="1"/>
      </xdr:nvSpPr>
      <xdr:spPr>
        <a:xfrm>
          <a:off x="2951541" y="6589187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 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34" name="TextBox 33"/>
        <xdr:cNvSpPr txBox="1"/>
      </xdr:nvSpPr>
      <xdr:spPr>
        <a:xfrm>
          <a:off x="2643970" y="4482550"/>
          <a:ext cx="409696" cy="250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35" name="TextBox 34"/>
        <xdr:cNvSpPr txBox="1"/>
      </xdr:nvSpPr>
      <xdr:spPr>
        <a:xfrm>
          <a:off x="2643970" y="4997034"/>
          <a:ext cx="409696" cy="252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36" name="TextBox 35"/>
        <xdr:cNvSpPr txBox="1"/>
      </xdr:nvSpPr>
      <xdr:spPr>
        <a:xfrm>
          <a:off x="2951541" y="5518772"/>
          <a:ext cx="3198488" cy="54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the last six months, my supervisor has talked with me about my performance.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37" name="TextBox 3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2017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38" name="TextBox 3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2017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53" name="TextBox 52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2017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54" name="TextBox 53"/>
        <xdr:cNvSpPr txBox="1"/>
      </xdr:nvSpPr>
      <xdr:spPr>
        <a:xfrm>
          <a:off x="1104902" y="5886450"/>
          <a:ext cx="1097280" cy="822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2017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55" name="TextBox 54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56" name="TextBox 55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58" name="Rounded Rectangle 57"/>
        <xdr:cNvSpPr/>
      </xdr:nvSpPr>
      <xdr:spPr>
        <a:xfrm>
          <a:off x="6096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59" name="Rounded Rectangle 58"/>
        <xdr:cNvSpPr/>
      </xdr:nvSpPr>
      <xdr:spPr>
        <a:xfrm>
          <a:off x="609600" y="59817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69" name="TextBox 68"/>
        <xdr:cNvSpPr txBox="1"/>
      </xdr:nvSpPr>
      <xdr:spPr>
        <a:xfrm>
          <a:off x="6164351" y="7156135"/>
          <a:ext cx="458343" cy="256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X220"/>
  <sheetViews>
    <sheetView showGridLines="0" showRowColHeaders="0" topLeftCell="A12" zoomScaleNormal="100" zoomScalePageLayoutView="200" workbookViewId="0">
      <selection activeCell="Y23" sqref="Y23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9" width="2.7109375" style="17" customWidth="1"/>
    <col min="20" max="37" width="2.7109375" style="18" customWidth="1"/>
    <col min="38" max="38" width="2.7109375" style="20" customWidth="1"/>
    <col min="39" max="39" width="2.7109375" style="19" customWidth="1"/>
    <col min="40" max="44" width="2.7109375" style="20" customWidth="1"/>
    <col min="45" max="46" width="2.5703125" style="20" customWidth="1"/>
    <col min="47" max="56" width="2.7109375" style="20" customWidth="1"/>
    <col min="57" max="60" width="2.7109375" style="21" customWidth="1"/>
    <col min="61" max="62" width="2.85546875" style="21" customWidth="1"/>
    <col min="63" max="71" width="2.85546875" style="17" customWidth="1"/>
    <col min="72" max="76" width="8.85546875" style="17" hidden="1" customWidth="1"/>
    <col min="77" max="77" width="0" style="17" hidden="1" customWidth="1"/>
    <col min="78" max="16384" width="8.85546875" style="17"/>
  </cols>
  <sheetData>
    <row r="1" spans="2:53" ht="15.75" customHeight="1" thickBot="1" x14ac:dyDescent="0.2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141" t="s">
        <v>176</v>
      </c>
      <c r="U2" s="141" t="s">
        <v>177</v>
      </c>
      <c r="V2" s="141" t="s">
        <v>178</v>
      </c>
      <c r="W2" s="141" t="s">
        <v>179</v>
      </c>
      <c r="X2" s="141" t="s">
        <v>180</v>
      </c>
      <c r="Y2" s="141" t="s">
        <v>181</v>
      </c>
      <c r="Z2" s="141" t="s">
        <v>182</v>
      </c>
      <c r="AA2" s="141" t="s">
        <v>183</v>
      </c>
      <c r="AB2" s="141" t="s">
        <v>184</v>
      </c>
      <c r="AC2" s="141" t="s">
        <v>185</v>
      </c>
      <c r="AD2" s="141" t="s">
        <v>186</v>
      </c>
      <c r="AE2" s="141" t="s">
        <v>187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1.7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188</v>
      </c>
      <c r="U3" s="8" t="s">
        <v>189</v>
      </c>
      <c r="V3" s="30">
        <v>290</v>
      </c>
      <c r="W3" s="30">
        <v>318</v>
      </c>
      <c r="X3" s="31">
        <v>0.91200000000000003</v>
      </c>
      <c r="Y3" s="8">
        <v>63</v>
      </c>
      <c r="Z3" s="8">
        <v>0</v>
      </c>
      <c r="AA3" s="32">
        <v>0.83</v>
      </c>
      <c r="AB3" s="32">
        <v>0.77</v>
      </c>
      <c r="AC3" s="32">
        <v>0.87</v>
      </c>
      <c r="AD3" s="32">
        <v>0.85</v>
      </c>
      <c r="AE3" s="8" t="s">
        <v>190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141" t="s">
        <v>191</v>
      </c>
      <c r="U4" s="141" t="s">
        <v>192</v>
      </c>
      <c r="V4" s="141" t="s">
        <v>191</v>
      </c>
      <c r="W4" s="141" t="s">
        <v>192</v>
      </c>
      <c r="X4" s="141" t="s">
        <v>191</v>
      </c>
      <c r="Y4" s="141" t="s">
        <v>192</v>
      </c>
      <c r="Z4" s="141" t="s">
        <v>191</v>
      </c>
      <c r="AA4" s="141" t="s">
        <v>192</v>
      </c>
      <c r="AB4" s="141" t="s">
        <v>191</v>
      </c>
      <c r="AC4" s="141" t="s">
        <v>192</v>
      </c>
      <c r="AD4" s="141" t="s">
        <v>191</v>
      </c>
      <c r="AE4" s="141" t="s">
        <v>192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0.99</v>
      </c>
      <c r="V5" s="8">
        <v>33</v>
      </c>
      <c r="W5" s="32">
        <v>0.47</v>
      </c>
      <c r="X5" s="8">
        <v>70</v>
      </c>
      <c r="Y5" s="32">
        <v>0.22</v>
      </c>
      <c r="Z5" s="8">
        <v>7</v>
      </c>
      <c r="AA5" s="32">
        <v>0</v>
      </c>
      <c r="AB5" s="8">
        <v>7</v>
      </c>
      <c r="AC5" s="32">
        <v>0.77</v>
      </c>
      <c r="AD5" s="8">
        <v>67</v>
      </c>
      <c r="AE5" s="32">
        <v>7.0000000000000007E-2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28</v>
      </c>
      <c r="U6" s="32">
        <v>0.95</v>
      </c>
      <c r="V6" s="8">
        <v>67</v>
      </c>
      <c r="W6" s="32">
        <v>0.48</v>
      </c>
      <c r="X6" s="8">
        <v>33</v>
      </c>
      <c r="Y6" s="32">
        <v>0.22</v>
      </c>
      <c r="Z6" s="8">
        <v>39</v>
      </c>
      <c r="AA6" s="32">
        <v>0</v>
      </c>
      <c r="AB6" s="8">
        <v>28</v>
      </c>
      <c r="AC6" s="32">
        <v>0.72</v>
      </c>
      <c r="AD6" s="8">
        <v>70</v>
      </c>
      <c r="AE6" s="32">
        <v>7.0000000000000007E-2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x14ac:dyDescent="0.2">
      <c r="B7" s="25"/>
      <c r="C7" s="27"/>
      <c r="D7" s="34"/>
      <c r="E7" s="34"/>
      <c r="F7" s="35"/>
      <c r="G7" s="35"/>
      <c r="H7" s="196"/>
      <c r="I7" s="196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39</v>
      </c>
      <c r="U7" s="32">
        <v>0.94</v>
      </c>
      <c r="V7" s="8">
        <v>23</v>
      </c>
      <c r="W7" s="32">
        <v>0.49</v>
      </c>
      <c r="X7" s="8">
        <v>24</v>
      </c>
      <c r="Y7" s="32">
        <v>0.21</v>
      </c>
      <c r="Z7" s="8">
        <v>28</v>
      </c>
      <c r="AA7" s="32">
        <v>0.01</v>
      </c>
      <c r="AB7" s="8">
        <v>42</v>
      </c>
      <c r="AC7" s="32">
        <v>0.67</v>
      </c>
      <c r="AD7" s="8">
        <v>33</v>
      </c>
      <c r="AE7" s="32">
        <v>7.0000000000000007E-2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97"/>
      <c r="I8" s="197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29</v>
      </c>
      <c r="U8" s="32">
        <v>0.93</v>
      </c>
      <c r="V8" s="8">
        <v>24</v>
      </c>
      <c r="W8" s="32">
        <v>0.53</v>
      </c>
      <c r="X8" s="8">
        <v>23</v>
      </c>
      <c r="Y8" s="32">
        <v>0.21</v>
      </c>
      <c r="Z8" s="8">
        <v>8</v>
      </c>
      <c r="AA8" s="32">
        <v>0.01</v>
      </c>
      <c r="AB8" s="8">
        <v>49</v>
      </c>
      <c r="AC8" s="32">
        <v>0.66</v>
      </c>
      <c r="AD8" s="8">
        <v>23</v>
      </c>
      <c r="AE8" s="32">
        <v>0.05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97"/>
      <c r="I9" s="197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8</v>
      </c>
      <c r="U9" s="32">
        <v>0.93</v>
      </c>
      <c r="V9" s="8">
        <v>70</v>
      </c>
      <c r="W9" s="32">
        <v>0.59</v>
      </c>
      <c r="X9" s="8">
        <v>67</v>
      </c>
      <c r="Y9" s="32">
        <v>0.19</v>
      </c>
      <c r="Z9" s="8">
        <v>12</v>
      </c>
      <c r="AA9" s="32">
        <v>0.01</v>
      </c>
      <c r="AB9" s="8">
        <v>29</v>
      </c>
      <c r="AC9" s="32">
        <v>0.62</v>
      </c>
      <c r="AD9" s="8">
        <v>25</v>
      </c>
      <c r="AE9" s="32">
        <v>0.05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97"/>
      <c r="I10" s="197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97"/>
      <c r="I11" s="197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97"/>
      <c r="I12" s="197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93"/>
      <c r="E13" s="193"/>
      <c r="F13" s="3"/>
      <c r="G13" s="4"/>
      <c r="H13" s="194"/>
      <c r="I13" s="194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5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5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5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5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25">
      <c r="B40" s="51"/>
      <c r="C40" s="52"/>
      <c r="D40" s="195"/>
      <c r="E40" s="195"/>
      <c r="F40" s="195"/>
      <c r="G40" s="195"/>
      <c r="H40" s="195"/>
      <c r="I40" s="195"/>
      <c r="J40" s="195"/>
      <c r="K40" s="195"/>
      <c r="L40" s="195"/>
      <c r="M40" s="195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2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2">
      <c r="A42" s="54"/>
      <c r="B42" s="141" t="s">
        <v>193</v>
      </c>
      <c r="C42" s="141" t="s">
        <v>194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2">
      <c r="A43" s="54"/>
      <c r="B43" s="13">
        <v>1</v>
      </c>
      <c r="C43" s="15" t="s">
        <v>79</v>
      </c>
      <c r="D43" s="8"/>
      <c r="E43" s="8"/>
      <c r="F43" s="20"/>
      <c r="G43" s="20"/>
      <c r="H43" s="20"/>
      <c r="I43" s="20"/>
      <c r="J43" s="20"/>
      <c r="K43" s="8" t="s">
        <v>128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2">
      <c r="A44" s="54"/>
      <c r="B44" s="13">
        <v>2</v>
      </c>
      <c r="C44" s="15" t="s">
        <v>0</v>
      </c>
      <c r="D44" s="8"/>
      <c r="E44" s="8"/>
      <c r="F44" s="20"/>
      <c r="G44" s="20"/>
      <c r="H44" s="20"/>
      <c r="I44" s="20"/>
      <c r="J44" s="20"/>
      <c r="K44" s="8" t="s">
        <v>100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2">
      <c r="A45" s="54"/>
      <c r="B45" s="13">
        <v>3</v>
      </c>
      <c r="C45" s="15" t="s">
        <v>1</v>
      </c>
      <c r="D45" s="8"/>
      <c r="E45" s="8"/>
      <c r="F45" s="20"/>
      <c r="G45" s="20"/>
      <c r="H45" s="20"/>
      <c r="I45" s="20"/>
      <c r="J45" s="20"/>
      <c r="K45" s="8" t="s">
        <v>101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2">
      <c r="A46" s="54"/>
      <c r="B46" s="13">
        <v>4</v>
      </c>
      <c r="C46" s="15" t="s">
        <v>75</v>
      </c>
      <c r="D46" s="8"/>
      <c r="E46" s="8"/>
      <c r="F46" s="20"/>
      <c r="G46" s="20"/>
      <c r="H46" s="20"/>
      <c r="I46" s="20"/>
      <c r="J46" s="20"/>
      <c r="K46" s="8" t="s">
        <v>116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2">
      <c r="A47" s="54"/>
      <c r="B47" s="13">
        <v>5</v>
      </c>
      <c r="C47" s="15" t="s">
        <v>2</v>
      </c>
      <c r="D47" s="8"/>
      <c r="E47" s="8"/>
      <c r="F47" s="20"/>
      <c r="G47" s="20"/>
      <c r="H47" s="20"/>
      <c r="I47" s="20"/>
      <c r="J47" s="20"/>
      <c r="K47" s="8" t="s">
        <v>102</v>
      </c>
      <c r="L47" s="8" t="s">
        <v>108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2">
      <c r="A48" s="54"/>
      <c r="B48" s="13">
        <v>6</v>
      </c>
      <c r="C48" s="15" t="s">
        <v>3</v>
      </c>
      <c r="D48" s="8"/>
      <c r="E48" s="8"/>
      <c r="F48" s="20"/>
      <c r="G48" s="20"/>
      <c r="H48" s="20"/>
      <c r="I48" s="20"/>
      <c r="J48" s="20"/>
      <c r="K48" s="8" t="s">
        <v>103</v>
      </c>
      <c r="L48" s="8" t="s">
        <v>109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2">
      <c r="A49" s="54"/>
      <c r="B49" s="13">
        <v>7</v>
      </c>
      <c r="C49" s="15" t="s">
        <v>80</v>
      </c>
      <c r="D49" s="8"/>
      <c r="E49" s="8"/>
      <c r="F49" s="20"/>
      <c r="G49" s="20"/>
      <c r="H49" s="20"/>
      <c r="I49" s="20"/>
      <c r="J49" s="20"/>
      <c r="K49" s="36" t="s">
        <v>105</v>
      </c>
      <c r="L49" s="36" t="s">
        <v>110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2">
      <c r="A50" s="54"/>
      <c r="B50" s="13">
        <v>8</v>
      </c>
      <c r="C50" s="15" t="s">
        <v>4</v>
      </c>
      <c r="D50" s="8"/>
      <c r="E50" s="8"/>
      <c r="F50" s="20"/>
      <c r="G50" s="20"/>
      <c r="H50" s="20"/>
      <c r="I50" s="20"/>
      <c r="J50" s="20"/>
      <c r="K50" s="36" t="s">
        <v>104</v>
      </c>
      <c r="L50" s="36" t="s">
        <v>111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2">
      <c r="A51" s="54"/>
      <c r="B51" s="13">
        <v>9</v>
      </c>
      <c r="C51" s="15" t="s">
        <v>86</v>
      </c>
      <c r="D51" s="8"/>
      <c r="E51" s="8"/>
      <c r="F51" s="20"/>
      <c r="G51" s="20"/>
      <c r="H51" s="20"/>
      <c r="I51" s="20"/>
      <c r="J51" s="20"/>
      <c r="K51" s="8" t="s">
        <v>106</v>
      </c>
      <c r="L51" s="8" t="s">
        <v>112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2">
      <c r="A52" s="54"/>
      <c r="B52" s="13">
        <v>10</v>
      </c>
      <c r="C52" s="15" t="s">
        <v>5</v>
      </c>
      <c r="D52" s="8"/>
      <c r="E52" s="8"/>
      <c r="F52" s="20"/>
      <c r="G52" s="20"/>
      <c r="H52" s="20"/>
      <c r="I52" s="20"/>
      <c r="J52" s="20"/>
      <c r="K52" s="8" t="s">
        <v>107</v>
      </c>
      <c r="L52" s="8" t="s">
        <v>113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2">
      <c r="A53" s="54"/>
      <c r="B53" s="13">
        <v>11</v>
      </c>
      <c r="C53" s="15" t="s">
        <v>6</v>
      </c>
      <c r="D53" s="8"/>
      <c r="E53" s="8"/>
      <c r="F53" s="20"/>
      <c r="G53" s="20"/>
      <c r="H53" s="20"/>
      <c r="I53" s="20"/>
      <c r="J53" s="20"/>
      <c r="K53" s="55" t="s">
        <v>91</v>
      </c>
      <c r="L53" s="55">
        <v>5</v>
      </c>
      <c r="M53" s="55" t="str">
        <f>CHOOSE(L53, L47, L48,L49,L50,L51,L52)</f>
        <v>Highest % Strongly Agree Items</v>
      </c>
      <c r="N53" s="55">
        <f>CHOOSE(L53, T5, V5,X5,Z5,AB5,AD5)</f>
        <v>7</v>
      </c>
      <c r="O53" s="56">
        <f>CHOOSE(L53, U5, W5,Y5,AA5,AC5,AE5)</f>
        <v>0.77</v>
      </c>
      <c r="P53" s="55">
        <f>CHOOSE(L53, T6, V6,X6,Z6,AB6,AD6)</f>
        <v>28</v>
      </c>
      <c r="Q53" s="56">
        <f>CHOOSE(L53, U6, W6,Y6,AA6,AC6,AE6)</f>
        <v>0.72</v>
      </c>
      <c r="R53" s="55">
        <f>CHOOSE(L53, T7, V7,X7,Z7,AB7,AD7)</f>
        <v>42</v>
      </c>
      <c r="S53" s="56">
        <f>CHOOSE(L53, U7, W7,Y7,AA7,AC7,AE7)</f>
        <v>0.67</v>
      </c>
      <c r="T53" s="55">
        <f>CHOOSE(L53, T8, V8,X8,Z8,AB8,AD8)</f>
        <v>49</v>
      </c>
      <c r="U53" s="56">
        <f>CHOOSE(L53, U8, W8,Y8,AA8,AC8,AE8)</f>
        <v>0.66</v>
      </c>
      <c r="V53" s="55">
        <f>CHOOSE(L53, T9, V9,X9,Z9,AB9,AD9)</f>
        <v>29</v>
      </c>
      <c r="W53" s="56">
        <f>CHOOSE(L53, U9, W9,Y9,AA9,AC9,AE9)</f>
        <v>0.62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2">
      <c r="A54" s="54"/>
      <c r="B54" s="13">
        <v>12</v>
      </c>
      <c r="C54" s="15" t="s">
        <v>173</v>
      </c>
      <c r="D54" s="8"/>
      <c r="E54" s="8"/>
      <c r="F54" s="20"/>
      <c r="G54" s="20"/>
      <c r="H54" s="20"/>
      <c r="I54" s="20"/>
      <c r="J54" s="20"/>
      <c r="K54" s="55" t="s">
        <v>92</v>
      </c>
      <c r="L54" s="55">
        <v>6</v>
      </c>
      <c r="M54" s="55" t="str">
        <f>CHOOSE(L54, L47, L48, L49,L50,L51,L52)</f>
        <v>Highest % Strongly Disagree Items</v>
      </c>
      <c r="N54" s="55">
        <f>CHOOSE(L54, T5, V5, X5,Z5,AB5,AD5)</f>
        <v>67</v>
      </c>
      <c r="O54" s="56">
        <f>CHOOSE(L54, U5, W5, Y5,AA5,AC5,AE5)</f>
        <v>7.0000000000000007E-2</v>
      </c>
      <c r="P54" s="55">
        <f>CHOOSE(L54, T6, V6, X6,Z6,AB6,AD6)</f>
        <v>70</v>
      </c>
      <c r="Q54" s="56">
        <f>CHOOSE(L54, U6, W6, Y6,AA6,AC6,AE6)</f>
        <v>7.0000000000000007E-2</v>
      </c>
      <c r="R54" s="55">
        <f>CHOOSE(L54, T7, V7, X7,Z7,AB7,AD7)</f>
        <v>33</v>
      </c>
      <c r="S54" s="56">
        <f>CHOOSE(L54, U7, W7, Y7,AA7,AC7,AE7)</f>
        <v>7.0000000000000007E-2</v>
      </c>
      <c r="T54" s="55">
        <f>CHOOSE(L54, T8, V8, X8,Z8,AB8,AD8)</f>
        <v>23</v>
      </c>
      <c r="U54" s="56">
        <f>CHOOSE(L54, U8, W8, Y8,AA8,AC8,AE8)</f>
        <v>0.05</v>
      </c>
      <c r="V54" s="55">
        <f>CHOOSE(L54, T9, V9, X9,Z9,AB9,AD9)</f>
        <v>25</v>
      </c>
      <c r="W54" s="56">
        <f>CHOOSE(L54, U9, W9, Y9,AA9,AC9,AE9)</f>
        <v>0.05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25">
      <c r="A55" s="54"/>
      <c r="B55" s="13">
        <v>13</v>
      </c>
      <c r="C55" s="15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Q28</v>
      </c>
      <c r="Q55" s="58" t="str">
        <f>VLOOKUP(P53,  B43:C126, 2,FALSE)</f>
        <v>How would you rate the overall quality of work done by your work unit?</v>
      </c>
      <c r="R55" s="57" t="str">
        <f>CONCATENATE("Q"&amp;R53)</f>
        <v>Q42</v>
      </c>
      <c r="S55" s="58" t="str">
        <f>VLOOKUP(R53, B43:C126, 2,FALSE)</f>
        <v>My supervisor supports my need to balance work and other life issues.</v>
      </c>
      <c r="T55" s="57" t="str">
        <f>CONCATENATE("Q"&amp;T53)</f>
        <v>Q49</v>
      </c>
      <c r="U55" s="58" t="str">
        <f>VLOOKUP(T53,B43:C126, 2,FALSE)</f>
        <v>My supervisor treats me with respect.</v>
      </c>
      <c r="V55" s="57" t="str">
        <f>CONCATENATE("Q"&amp;V53)</f>
        <v>Q29</v>
      </c>
      <c r="W55" s="58" t="str">
        <f>VLOOKUP(V53,B43:C126, 2,FALSE)</f>
        <v>My work unit has the job-relevant knowledge and skills necessary to accomplish organizational goals.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25">
      <c r="A56" s="54"/>
      <c r="B56" s="13">
        <v>14</v>
      </c>
      <c r="C56" s="15" t="s">
        <v>87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Q67</v>
      </c>
      <c r="O56" s="58" t="str">
        <f>VLOOKUP(N54,B43:C126, 2,FALSE)</f>
        <v>How satisfied are you with your opportunity to get a better job in your organization?</v>
      </c>
      <c r="P56" s="57" t="str">
        <f>CONCATENATE("Q"&amp;P54)</f>
        <v>Q70</v>
      </c>
      <c r="Q56" s="58" t="str">
        <f>VLOOKUP(P54,B43:C126, 2,FALSE)</f>
        <v>Considering everything, how satisfied are you with your pay?</v>
      </c>
      <c r="R56" s="57" t="str">
        <f>CONCATENATE("Q"&amp;R54)</f>
        <v>Q33</v>
      </c>
      <c r="S56" s="58" t="str">
        <f>VLOOKUP(R54,B43:C126, 2,FALSE)</f>
        <v>Pay raises depend on how well employees perform their jobs.</v>
      </c>
      <c r="T56" s="57" t="str">
        <f>CONCATENATE("Q"&amp;T54)</f>
        <v>Q23</v>
      </c>
      <c r="U56" s="58" t="str">
        <f>VLOOKUP(T54,B43:C126, 2,FALSE)</f>
        <v>In my work unit, steps are taken to deal with a poor performer who cannot or will not improve.</v>
      </c>
      <c r="V56" s="57" t="str">
        <f>CONCATENATE("Q"&amp;V54)</f>
        <v>Q25</v>
      </c>
      <c r="W56" s="58" t="str">
        <f>VLOOKUP(V54,B43:C126, 2,FALSE)</f>
        <v>Awards in my work unit depend on how well employees perform their jobs.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2">
      <c r="A57" s="54"/>
      <c r="B57" s="13">
        <v>15</v>
      </c>
      <c r="C57" s="15" t="s">
        <v>81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2">
      <c r="A58" s="54"/>
      <c r="B58" s="13">
        <v>16</v>
      </c>
      <c r="C58" s="15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2">
      <c r="A59" s="54"/>
      <c r="B59" s="13">
        <v>17</v>
      </c>
      <c r="C59" s="15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2">
      <c r="A60" s="54"/>
      <c r="B60" s="13">
        <v>18</v>
      </c>
      <c r="C60" s="15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2">
      <c r="A61" s="54"/>
      <c r="B61" s="13">
        <v>19</v>
      </c>
      <c r="C61" s="15" t="s">
        <v>88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2">
      <c r="A62" s="54"/>
      <c r="B62" s="13">
        <v>20</v>
      </c>
      <c r="C62" s="15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2">
      <c r="A63" s="54"/>
      <c r="B63" s="13">
        <v>21</v>
      </c>
      <c r="C63" s="15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2">
      <c r="A64" s="54"/>
      <c r="B64" s="13">
        <v>22</v>
      </c>
      <c r="C64" s="15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2">
      <c r="A65" s="54"/>
      <c r="B65" s="13">
        <v>23</v>
      </c>
      <c r="C65" s="15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2">
      <c r="A66" s="54"/>
      <c r="B66" s="13">
        <v>24</v>
      </c>
      <c r="C66" s="15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2">
      <c r="A67" s="54"/>
      <c r="B67" s="13">
        <v>25</v>
      </c>
      <c r="C67" s="15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2">
      <c r="A68" s="54"/>
      <c r="B68" s="13">
        <v>26</v>
      </c>
      <c r="C68" s="15" t="s">
        <v>82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2">
      <c r="A69" s="54"/>
      <c r="B69" s="13">
        <v>27</v>
      </c>
      <c r="C69" s="15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2">
      <c r="A70" s="54"/>
      <c r="B70" s="13">
        <v>28</v>
      </c>
      <c r="C70" s="15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2">
      <c r="A71" s="54"/>
      <c r="B71" s="13">
        <v>29</v>
      </c>
      <c r="C71" s="15" t="s">
        <v>174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2">
      <c r="A72" s="54"/>
      <c r="B72" s="13">
        <v>30</v>
      </c>
      <c r="C72" s="15" t="s">
        <v>19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2">
      <c r="A73" s="54"/>
      <c r="B73" s="13">
        <v>31</v>
      </c>
      <c r="C73" s="15" t="s">
        <v>20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2">
      <c r="A74" s="54"/>
      <c r="B74" s="13">
        <v>32</v>
      </c>
      <c r="C74" s="15" t="s">
        <v>21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2">
      <c r="A75" s="54"/>
      <c r="B75" s="13">
        <v>33</v>
      </c>
      <c r="C75" s="15" t="s">
        <v>22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2">
      <c r="A76" s="54"/>
      <c r="B76" s="13">
        <v>34</v>
      </c>
      <c r="C76" s="15" t="s">
        <v>114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2">
      <c r="A77" s="54"/>
      <c r="B77" s="13">
        <v>35</v>
      </c>
      <c r="C77" s="15" t="s">
        <v>83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2">
      <c r="A78" s="54"/>
      <c r="B78" s="13">
        <v>36</v>
      </c>
      <c r="C78" s="15" t="s">
        <v>23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2">
      <c r="A79" s="54"/>
      <c r="B79" s="13">
        <v>37</v>
      </c>
      <c r="C79" s="15" t="s">
        <v>24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2">
      <c r="A80" s="54"/>
      <c r="B80" s="13">
        <v>38</v>
      </c>
      <c r="C80" s="15" t="s">
        <v>89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2">
      <c r="A81" s="54"/>
      <c r="B81" s="13">
        <v>39</v>
      </c>
      <c r="C81" s="15" t="s">
        <v>25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2">
      <c r="A82" s="54"/>
      <c r="B82" s="13">
        <v>40</v>
      </c>
      <c r="C82" s="15" t="s">
        <v>26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2">
      <c r="A83" s="54"/>
      <c r="B83" s="13">
        <v>41</v>
      </c>
      <c r="C83" s="15" t="s">
        <v>27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2">
      <c r="A84" s="54"/>
      <c r="B84" s="13">
        <v>42</v>
      </c>
      <c r="C84" s="15" t="s">
        <v>84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2">
      <c r="A85" s="54"/>
      <c r="B85" s="13">
        <v>43</v>
      </c>
      <c r="C85" s="15" t="s">
        <v>28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2">
      <c r="A86" s="54"/>
      <c r="B86" s="13">
        <v>44</v>
      </c>
      <c r="C86" s="15" t="s">
        <v>29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2">
      <c r="A87" s="54"/>
      <c r="B87" s="13">
        <v>45</v>
      </c>
      <c r="C87" s="15" t="s">
        <v>30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2">
      <c r="A88" s="54"/>
      <c r="B88" s="13">
        <v>46</v>
      </c>
      <c r="C88" s="15" t="s">
        <v>31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2">
      <c r="A89" s="54"/>
      <c r="B89" s="13">
        <v>47</v>
      </c>
      <c r="C89" s="15" t="s">
        <v>32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2">
      <c r="A90" s="54"/>
      <c r="B90" s="13">
        <v>48</v>
      </c>
      <c r="C90" s="15" t="s">
        <v>33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2">
      <c r="A91" s="54"/>
      <c r="B91" s="13">
        <v>49</v>
      </c>
      <c r="C91" s="15" t="s">
        <v>76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2">
      <c r="A92" s="54"/>
      <c r="B92" s="13">
        <v>50</v>
      </c>
      <c r="C92" s="15" t="s">
        <v>34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2">
      <c r="A93" s="54"/>
      <c r="B93" s="13">
        <v>51</v>
      </c>
      <c r="C93" s="15" t="s">
        <v>35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2">
      <c r="A94" s="54"/>
      <c r="B94" s="13">
        <v>52</v>
      </c>
      <c r="C94" s="15" t="s">
        <v>36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2">
      <c r="A95" s="54"/>
      <c r="B95" s="13">
        <v>53</v>
      </c>
      <c r="C95" s="15" t="s">
        <v>37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2">
      <c r="A96" s="54"/>
      <c r="B96" s="13">
        <v>54</v>
      </c>
      <c r="C96" s="15" t="s">
        <v>38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2">
      <c r="A97" s="54"/>
      <c r="B97" s="13">
        <v>55</v>
      </c>
      <c r="C97" s="15" t="s">
        <v>39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2">
      <c r="A98" s="54"/>
      <c r="B98" s="13">
        <v>56</v>
      </c>
      <c r="C98" s="15" t="s">
        <v>175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2">
      <c r="A99" s="54"/>
      <c r="B99" s="13">
        <v>57</v>
      </c>
      <c r="C99" s="15" t="s">
        <v>40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2">
      <c r="A100" s="54"/>
      <c r="B100" s="13">
        <v>58</v>
      </c>
      <c r="C100" s="15" t="s">
        <v>90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2">
      <c r="A101" s="54"/>
      <c r="B101" s="13">
        <v>59</v>
      </c>
      <c r="C101" s="15" t="s">
        <v>41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2">
      <c r="A102" s="54"/>
      <c r="B102" s="13">
        <v>60</v>
      </c>
      <c r="C102" s="15" t="s">
        <v>42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2">
      <c r="A103" s="54"/>
      <c r="B103" s="13">
        <v>61</v>
      </c>
      <c r="C103" s="15" t="s">
        <v>85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2">
      <c r="A104" s="54"/>
      <c r="B104" s="13">
        <v>62</v>
      </c>
      <c r="C104" s="15" t="s">
        <v>43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2">
      <c r="A105" s="54"/>
      <c r="B105" s="13">
        <v>63</v>
      </c>
      <c r="C105" s="15" t="s">
        <v>44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2">
      <c r="A106" s="54"/>
      <c r="B106" s="13">
        <v>64</v>
      </c>
      <c r="C106" s="15" t="s">
        <v>45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2">
      <c r="A107" s="54"/>
      <c r="B107" s="13">
        <v>65</v>
      </c>
      <c r="C107" s="15" t="s">
        <v>46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2">
      <c r="A108" s="54"/>
      <c r="B108" s="13">
        <v>66</v>
      </c>
      <c r="C108" s="15" t="s">
        <v>47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2">
      <c r="A109" s="54"/>
      <c r="B109" s="13">
        <v>67</v>
      </c>
      <c r="C109" s="15" t="s">
        <v>48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2">
      <c r="A110" s="54"/>
      <c r="B110" s="13">
        <v>68</v>
      </c>
      <c r="C110" s="15" t="s">
        <v>49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2">
      <c r="A111" s="54"/>
      <c r="B111" s="13">
        <v>69</v>
      </c>
      <c r="C111" s="15" t="s">
        <v>50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2">
      <c r="A112" s="54"/>
      <c r="B112" s="13">
        <v>70</v>
      </c>
      <c r="C112" s="15" t="s">
        <v>51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2">
      <c r="A113" s="54"/>
      <c r="B113" s="13">
        <v>71</v>
      </c>
      <c r="C113" s="15" t="s">
        <v>52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2">
      <c r="A114" s="54"/>
      <c r="B114" s="13">
        <v>72</v>
      </c>
      <c r="C114" s="15" t="s">
        <v>195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2">
      <c r="A115" s="54"/>
      <c r="B115" s="13">
        <v>73</v>
      </c>
      <c r="C115" s="14" t="s">
        <v>196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2">
      <c r="A116" s="54"/>
      <c r="B116" s="13">
        <v>74</v>
      </c>
      <c r="C116" s="14" t="s">
        <v>197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2">
      <c r="A117" s="54"/>
      <c r="B117" s="13">
        <v>75</v>
      </c>
      <c r="C117" s="14" t="s">
        <v>198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2">
      <c r="A118" s="54"/>
      <c r="B118" s="13">
        <v>76</v>
      </c>
      <c r="C118" s="14" t="s">
        <v>199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2">
      <c r="A119" s="54"/>
      <c r="B119" s="13">
        <v>77</v>
      </c>
      <c r="C119" s="14" t="s">
        <v>200</v>
      </c>
      <c r="D119" s="54"/>
      <c r="E119" s="54"/>
    </row>
    <row r="120" spans="1:17" ht="11.25" customHeight="1" x14ac:dyDescent="0.2">
      <c r="A120" s="54"/>
      <c r="B120" s="13">
        <v>78</v>
      </c>
      <c r="C120" s="14" t="s">
        <v>201</v>
      </c>
      <c r="D120" s="54"/>
      <c r="E120" s="54"/>
    </row>
    <row r="121" spans="1:17" ht="11.25" customHeight="1" x14ac:dyDescent="0.2">
      <c r="A121" s="54"/>
      <c r="B121" s="13"/>
      <c r="C121" s="14"/>
      <c r="D121" s="54"/>
      <c r="E121" s="54"/>
    </row>
    <row r="122" spans="1:17" ht="11.25" customHeight="1" x14ac:dyDescent="0.2">
      <c r="A122" s="54"/>
      <c r="B122" s="13"/>
      <c r="C122" s="14"/>
      <c r="D122" s="54"/>
      <c r="E122" s="54"/>
    </row>
    <row r="123" spans="1:17" ht="11.25" customHeight="1" x14ac:dyDescent="0.2">
      <c r="A123" s="54"/>
      <c r="B123" s="13"/>
      <c r="C123" s="14"/>
      <c r="D123" s="54"/>
      <c r="E123" s="54"/>
    </row>
    <row r="124" spans="1:17" ht="11.25" customHeight="1" x14ac:dyDescent="0.2">
      <c r="A124" s="54"/>
      <c r="B124" s="13"/>
      <c r="C124" s="14"/>
      <c r="D124" s="54"/>
      <c r="E124" s="54"/>
    </row>
    <row r="125" spans="1:17" ht="15" x14ac:dyDescent="0.2">
      <c r="A125" s="54"/>
      <c r="B125" s="13"/>
      <c r="C125" s="14"/>
      <c r="D125" s="54"/>
      <c r="E125" s="54"/>
    </row>
    <row r="126" spans="1:17" ht="15" x14ac:dyDescent="0.2">
      <c r="A126" s="54"/>
      <c r="B126" s="13"/>
      <c r="C126" s="14"/>
      <c r="D126" s="54"/>
      <c r="E126" s="54"/>
    </row>
    <row r="127" spans="1:17" x14ac:dyDescent="0.2">
      <c r="A127" s="54"/>
      <c r="B127" s="54"/>
      <c r="C127" s="54"/>
      <c r="D127" s="54"/>
      <c r="E127" s="54"/>
    </row>
    <row r="128" spans="1:17" x14ac:dyDescent="0.2">
      <c r="A128" s="54"/>
      <c r="B128" s="54"/>
      <c r="C128" s="54"/>
      <c r="D128" s="54"/>
      <c r="E128" s="54"/>
    </row>
    <row r="129" spans="1:5" x14ac:dyDescent="0.2">
      <c r="A129" s="54"/>
      <c r="B129" s="54"/>
      <c r="C129" s="54"/>
      <c r="D129" s="54"/>
      <c r="E129" s="54"/>
    </row>
    <row r="130" spans="1:5" x14ac:dyDescent="0.2">
      <c r="A130" s="54"/>
      <c r="B130" s="54"/>
      <c r="C130" s="54"/>
      <c r="D130" s="54"/>
      <c r="E130" s="54"/>
    </row>
    <row r="131" spans="1:5" x14ac:dyDescent="0.2">
      <c r="A131" s="54"/>
      <c r="B131" s="54"/>
      <c r="C131" s="54"/>
      <c r="D131" s="54"/>
      <c r="E131" s="54"/>
    </row>
    <row r="132" spans="1:5" x14ac:dyDescent="0.2">
      <c r="A132" s="54"/>
      <c r="B132" s="54"/>
      <c r="C132" s="54"/>
      <c r="D132" s="54"/>
      <c r="E132" s="54"/>
    </row>
    <row r="133" spans="1:5" x14ac:dyDescent="0.2">
      <c r="A133" s="54"/>
      <c r="B133" s="54"/>
      <c r="C133" s="54"/>
      <c r="D133" s="54"/>
      <c r="E133" s="54"/>
    </row>
    <row r="134" spans="1:5" x14ac:dyDescent="0.2">
      <c r="A134" s="54"/>
      <c r="B134" s="54"/>
      <c r="C134" s="54"/>
      <c r="D134" s="54"/>
      <c r="E134" s="54"/>
    </row>
    <row r="135" spans="1:5" x14ac:dyDescent="0.2">
      <c r="A135" s="54"/>
      <c r="B135" s="54"/>
      <c r="C135" s="54"/>
      <c r="D135" s="54"/>
      <c r="E135" s="54"/>
    </row>
    <row r="136" spans="1:5" x14ac:dyDescent="0.2">
      <c r="A136" s="54"/>
      <c r="B136" s="54"/>
      <c r="C136" s="54"/>
      <c r="D136" s="54"/>
      <c r="E136" s="54"/>
    </row>
    <row r="137" spans="1:5" x14ac:dyDescent="0.2">
      <c r="A137" s="54"/>
      <c r="B137" s="54"/>
      <c r="C137" s="54"/>
      <c r="D137" s="54"/>
      <c r="E137" s="54"/>
    </row>
    <row r="138" spans="1:5" x14ac:dyDescent="0.2">
      <c r="A138" s="54"/>
      <c r="B138" s="54"/>
      <c r="C138" s="54"/>
      <c r="D138" s="54"/>
      <c r="E138" s="54"/>
    </row>
    <row r="139" spans="1:5" x14ac:dyDescent="0.2">
      <c r="A139" s="54"/>
      <c r="B139" s="54"/>
      <c r="C139" s="54"/>
      <c r="D139" s="54"/>
      <c r="E139" s="54"/>
    </row>
    <row r="140" spans="1:5" x14ac:dyDescent="0.2">
      <c r="A140" s="54"/>
      <c r="B140" s="54"/>
      <c r="C140" s="54"/>
      <c r="D140" s="54"/>
      <c r="E140" s="54"/>
    </row>
    <row r="141" spans="1:5" x14ac:dyDescent="0.2">
      <c r="A141" s="54"/>
      <c r="B141" s="54"/>
      <c r="C141" s="54"/>
      <c r="D141" s="54"/>
      <c r="E141" s="54"/>
    </row>
    <row r="142" spans="1:5" x14ac:dyDescent="0.2">
      <c r="A142" s="54"/>
      <c r="B142" s="54"/>
      <c r="C142" s="54"/>
      <c r="D142" s="54"/>
      <c r="E142" s="54"/>
    </row>
    <row r="143" spans="1:5" x14ac:dyDescent="0.2">
      <c r="A143" s="54"/>
      <c r="B143" s="54"/>
      <c r="C143" s="54"/>
      <c r="D143" s="54"/>
      <c r="E143" s="54"/>
    </row>
    <row r="144" spans="1:5" x14ac:dyDescent="0.2">
      <c r="A144" s="54"/>
      <c r="B144" s="54"/>
      <c r="C144" s="54"/>
      <c r="D144" s="54"/>
      <c r="E144" s="54"/>
    </row>
    <row r="145" spans="1:5" x14ac:dyDescent="0.2">
      <c r="A145" s="54"/>
      <c r="B145" s="54"/>
      <c r="C145" s="54"/>
      <c r="D145" s="54"/>
      <c r="E145" s="54"/>
    </row>
    <row r="146" spans="1:5" x14ac:dyDescent="0.2">
      <c r="A146" s="54"/>
      <c r="B146" s="54"/>
      <c r="C146" s="54"/>
      <c r="D146" s="54"/>
      <c r="E146" s="54"/>
    </row>
    <row r="147" spans="1:5" x14ac:dyDescent="0.2">
      <c r="A147" s="54"/>
      <c r="B147" s="54"/>
      <c r="C147" s="54"/>
      <c r="D147" s="54"/>
      <c r="E147" s="54"/>
    </row>
    <row r="148" spans="1:5" x14ac:dyDescent="0.2">
      <c r="A148" s="54"/>
      <c r="B148" s="54"/>
      <c r="C148" s="54"/>
      <c r="D148" s="54"/>
      <c r="E148" s="54"/>
    </row>
    <row r="149" spans="1:5" x14ac:dyDescent="0.2">
      <c r="A149" s="54"/>
      <c r="B149" s="54"/>
      <c r="C149" s="54"/>
      <c r="D149" s="54"/>
      <c r="E149" s="54"/>
    </row>
    <row r="150" spans="1:5" x14ac:dyDescent="0.2">
      <c r="A150" s="54"/>
      <c r="B150" s="54"/>
      <c r="C150" s="54"/>
      <c r="D150" s="54"/>
      <c r="E150" s="54"/>
    </row>
    <row r="151" spans="1:5" x14ac:dyDescent="0.2">
      <c r="A151" s="54"/>
      <c r="B151" s="54"/>
      <c r="C151" s="54"/>
      <c r="D151" s="54"/>
      <c r="E151" s="54"/>
    </row>
    <row r="152" spans="1:5" x14ac:dyDescent="0.2">
      <c r="A152" s="54"/>
      <c r="B152" s="54"/>
      <c r="C152" s="54"/>
      <c r="D152" s="54"/>
      <c r="E152" s="54"/>
    </row>
    <row r="153" spans="1:5" x14ac:dyDescent="0.2">
      <c r="A153" s="54"/>
      <c r="B153" s="54"/>
      <c r="C153" s="54"/>
      <c r="D153" s="54"/>
      <c r="E153" s="54"/>
    </row>
    <row r="154" spans="1:5" x14ac:dyDescent="0.2">
      <c r="A154" s="54"/>
      <c r="B154" s="54"/>
      <c r="C154" s="54"/>
      <c r="D154" s="54"/>
      <c r="E154" s="54"/>
    </row>
    <row r="155" spans="1:5" x14ac:dyDescent="0.2">
      <c r="A155" s="54"/>
      <c r="B155" s="54"/>
      <c r="C155" s="54"/>
      <c r="D155" s="54"/>
      <c r="E155" s="54"/>
    </row>
    <row r="156" spans="1:5" x14ac:dyDescent="0.2">
      <c r="A156" s="54"/>
      <c r="B156" s="54"/>
      <c r="C156" s="54"/>
      <c r="D156" s="54"/>
      <c r="E156" s="54"/>
    </row>
    <row r="157" spans="1:5" x14ac:dyDescent="0.2">
      <c r="A157" s="54"/>
      <c r="B157" s="54"/>
      <c r="C157" s="54"/>
      <c r="D157" s="54"/>
      <c r="E157" s="54"/>
    </row>
    <row r="158" spans="1:5" x14ac:dyDescent="0.2">
      <c r="A158" s="54"/>
      <c r="B158" s="54"/>
      <c r="C158" s="54"/>
      <c r="D158" s="54"/>
      <c r="E158" s="54"/>
    </row>
    <row r="159" spans="1:5" x14ac:dyDescent="0.2">
      <c r="A159" s="54"/>
      <c r="B159" s="54"/>
      <c r="C159" s="54"/>
      <c r="D159" s="54"/>
      <c r="E159" s="54"/>
    </row>
    <row r="160" spans="1:5" x14ac:dyDescent="0.2">
      <c r="A160" s="54"/>
      <c r="B160" s="54"/>
      <c r="C160" s="54"/>
      <c r="D160" s="54"/>
      <c r="E160" s="54"/>
    </row>
    <row r="161" spans="1:5" x14ac:dyDescent="0.2">
      <c r="A161" s="54"/>
      <c r="B161" s="54"/>
      <c r="C161" s="54"/>
      <c r="D161" s="54"/>
      <c r="E161" s="54"/>
    </row>
    <row r="162" spans="1:5" x14ac:dyDescent="0.2">
      <c r="A162" s="54"/>
      <c r="B162" s="54"/>
      <c r="C162" s="54"/>
      <c r="D162" s="54"/>
      <c r="E162" s="54"/>
    </row>
    <row r="163" spans="1:5" x14ac:dyDescent="0.2">
      <c r="A163" s="54"/>
      <c r="B163" s="54"/>
      <c r="C163" s="54"/>
      <c r="D163" s="54"/>
      <c r="E163" s="54"/>
    </row>
    <row r="164" spans="1:5" x14ac:dyDescent="0.2">
      <c r="A164" s="54"/>
      <c r="B164" s="54"/>
      <c r="C164" s="54"/>
      <c r="D164" s="54"/>
      <c r="E164" s="54"/>
    </row>
    <row r="165" spans="1:5" x14ac:dyDescent="0.2">
      <c r="A165" s="54"/>
      <c r="B165" s="54"/>
      <c r="C165" s="54"/>
      <c r="D165" s="54"/>
      <c r="E165" s="54"/>
    </row>
    <row r="166" spans="1:5" x14ac:dyDescent="0.2">
      <c r="A166" s="54"/>
      <c r="B166" s="54"/>
      <c r="C166" s="54"/>
      <c r="D166" s="54"/>
      <c r="E166" s="54"/>
    </row>
    <row r="167" spans="1:5" x14ac:dyDescent="0.2">
      <c r="A167" s="54"/>
      <c r="B167" s="54"/>
      <c r="C167" s="54"/>
      <c r="D167" s="54"/>
      <c r="E167" s="54"/>
    </row>
    <row r="168" spans="1:5" x14ac:dyDescent="0.2">
      <c r="A168" s="54"/>
      <c r="B168" s="54"/>
      <c r="C168" s="54"/>
      <c r="D168" s="54"/>
      <c r="E168" s="54"/>
    </row>
    <row r="169" spans="1:5" x14ac:dyDescent="0.2">
      <c r="A169" s="54"/>
      <c r="B169" s="54"/>
      <c r="C169" s="54"/>
      <c r="D169" s="54"/>
      <c r="E169" s="54"/>
    </row>
    <row r="170" spans="1:5" x14ac:dyDescent="0.2">
      <c r="A170" s="54"/>
      <c r="B170" s="54"/>
      <c r="C170" s="54"/>
      <c r="D170" s="54"/>
      <c r="E170" s="54"/>
    </row>
    <row r="171" spans="1:5" x14ac:dyDescent="0.2">
      <c r="A171" s="54"/>
      <c r="B171" s="54"/>
      <c r="C171" s="54"/>
      <c r="D171" s="54"/>
      <c r="E171" s="54"/>
    </row>
    <row r="172" spans="1:5" x14ac:dyDescent="0.2">
      <c r="A172" s="54"/>
      <c r="B172" s="54"/>
      <c r="C172" s="54"/>
      <c r="D172" s="54"/>
      <c r="E172" s="54"/>
    </row>
    <row r="173" spans="1:5" x14ac:dyDescent="0.2">
      <c r="A173" s="54"/>
      <c r="B173" s="54"/>
      <c r="C173" s="54"/>
      <c r="D173" s="54"/>
      <c r="E173" s="54"/>
    </row>
    <row r="174" spans="1:5" x14ac:dyDescent="0.2">
      <c r="A174" s="54"/>
      <c r="B174" s="54"/>
      <c r="C174" s="54"/>
      <c r="D174" s="54"/>
      <c r="E174" s="54"/>
    </row>
    <row r="175" spans="1:5" x14ac:dyDescent="0.2">
      <c r="A175" s="54"/>
      <c r="B175" s="54"/>
      <c r="C175" s="54"/>
      <c r="D175" s="54"/>
      <c r="E175" s="54"/>
    </row>
    <row r="176" spans="1:5" x14ac:dyDescent="0.2">
      <c r="A176" s="54"/>
      <c r="B176" s="54"/>
      <c r="C176" s="54"/>
      <c r="D176" s="54"/>
      <c r="E176" s="54"/>
    </row>
    <row r="177" spans="1:5" x14ac:dyDescent="0.2">
      <c r="A177" s="54"/>
      <c r="B177" s="54"/>
      <c r="C177" s="54"/>
      <c r="D177" s="54"/>
      <c r="E177" s="54"/>
    </row>
    <row r="178" spans="1:5" x14ac:dyDescent="0.2">
      <c r="A178" s="54"/>
      <c r="B178" s="54"/>
      <c r="C178" s="54"/>
      <c r="D178" s="54"/>
      <c r="E178" s="54"/>
    </row>
    <row r="179" spans="1:5" x14ac:dyDescent="0.2">
      <c r="A179" s="54"/>
      <c r="B179" s="54"/>
      <c r="C179" s="54"/>
      <c r="D179" s="54"/>
      <c r="E179" s="54"/>
    </row>
    <row r="180" spans="1:5" x14ac:dyDescent="0.2">
      <c r="A180" s="54"/>
      <c r="B180" s="54"/>
      <c r="C180" s="54"/>
      <c r="D180" s="54"/>
      <c r="E180" s="54"/>
    </row>
    <row r="181" spans="1:5" x14ac:dyDescent="0.2">
      <c r="A181" s="54"/>
      <c r="B181" s="54"/>
      <c r="C181" s="54"/>
      <c r="D181" s="54"/>
      <c r="E181" s="54"/>
    </row>
    <row r="182" spans="1:5" x14ac:dyDescent="0.2">
      <c r="A182" s="54"/>
      <c r="B182" s="54"/>
      <c r="C182" s="54"/>
      <c r="D182" s="54"/>
      <c r="E182" s="54"/>
    </row>
    <row r="183" spans="1:5" x14ac:dyDescent="0.2">
      <c r="A183" s="54"/>
      <c r="B183" s="54"/>
      <c r="C183" s="54"/>
      <c r="D183" s="54"/>
      <c r="E183" s="54"/>
    </row>
    <row r="184" spans="1:5" x14ac:dyDescent="0.2">
      <c r="A184" s="54"/>
      <c r="B184" s="54"/>
      <c r="C184" s="54"/>
      <c r="D184" s="54"/>
      <c r="E184" s="54"/>
    </row>
    <row r="185" spans="1:5" x14ac:dyDescent="0.2">
      <c r="A185" s="54"/>
      <c r="B185" s="54"/>
      <c r="C185" s="54"/>
      <c r="D185" s="54"/>
      <c r="E185" s="54"/>
    </row>
    <row r="186" spans="1:5" x14ac:dyDescent="0.2">
      <c r="A186" s="54"/>
      <c r="B186" s="54"/>
      <c r="C186" s="54"/>
      <c r="D186" s="54"/>
      <c r="E186" s="54"/>
    </row>
    <row r="187" spans="1:5" x14ac:dyDescent="0.2">
      <c r="A187" s="54"/>
      <c r="B187" s="54"/>
      <c r="C187" s="54"/>
      <c r="D187" s="54"/>
      <c r="E187" s="54"/>
    </row>
    <row r="188" spans="1:5" x14ac:dyDescent="0.2">
      <c r="A188" s="54"/>
      <c r="B188" s="54"/>
      <c r="C188" s="54"/>
      <c r="D188" s="54"/>
      <c r="E188" s="54"/>
    </row>
    <row r="189" spans="1:5" x14ac:dyDescent="0.2">
      <c r="A189" s="54"/>
      <c r="B189" s="54"/>
      <c r="C189" s="54"/>
      <c r="D189" s="54"/>
      <c r="E189" s="54"/>
    </row>
    <row r="190" spans="1:5" x14ac:dyDescent="0.2">
      <c r="A190" s="54"/>
      <c r="B190" s="54"/>
      <c r="C190" s="54"/>
      <c r="D190" s="54"/>
      <c r="E190" s="54"/>
    </row>
    <row r="191" spans="1:5" x14ac:dyDescent="0.2">
      <c r="A191" s="54"/>
      <c r="B191" s="54"/>
      <c r="C191" s="54"/>
      <c r="D191" s="54"/>
      <c r="E191" s="54"/>
    </row>
    <row r="192" spans="1:5" x14ac:dyDescent="0.2">
      <c r="A192" s="54"/>
      <c r="B192" s="54"/>
      <c r="C192" s="54"/>
      <c r="D192" s="54"/>
      <c r="E192" s="54"/>
    </row>
    <row r="193" spans="1:5" x14ac:dyDescent="0.2">
      <c r="A193" s="54"/>
      <c r="B193" s="54"/>
      <c r="C193" s="54"/>
      <c r="D193" s="54"/>
      <c r="E193" s="54"/>
    </row>
    <row r="194" spans="1:5" x14ac:dyDescent="0.2">
      <c r="A194" s="54"/>
      <c r="B194" s="54"/>
      <c r="C194" s="54"/>
      <c r="D194" s="54"/>
      <c r="E194" s="54"/>
    </row>
    <row r="195" spans="1:5" ht="12" customHeight="1" x14ac:dyDescent="0.2">
      <c r="A195" s="54"/>
      <c r="B195" s="54"/>
      <c r="C195" s="54"/>
      <c r="D195" s="54"/>
      <c r="E195" s="54"/>
    </row>
    <row r="196" spans="1:5" hidden="1" x14ac:dyDescent="0.2">
      <c r="A196" s="54"/>
      <c r="B196" s="54"/>
      <c r="C196" s="54"/>
      <c r="D196" s="54"/>
      <c r="E196" s="54"/>
    </row>
    <row r="197" spans="1:5" x14ac:dyDescent="0.2">
      <c r="A197" s="54"/>
      <c r="B197" s="54"/>
      <c r="C197" s="54"/>
      <c r="D197" s="54"/>
      <c r="E197" s="54"/>
    </row>
    <row r="198" spans="1:5" x14ac:dyDescent="0.2">
      <c r="A198" s="54"/>
      <c r="B198" s="54"/>
      <c r="C198" s="54"/>
      <c r="D198" s="54"/>
      <c r="E198" s="54"/>
    </row>
    <row r="199" spans="1:5" x14ac:dyDescent="0.2">
      <c r="A199" s="54"/>
      <c r="B199" s="54"/>
      <c r="C199" s="54"/>
      <c r="D199" s="54"/>
      <c r="E199" s="54"/>
    </row>
    <row r="200" spans="1:5" x14ac:dyDescent="0.2">
      <c r="A200" s="54"/>
      <c r="B200" s="54"/>
      <c r="C200" s="54"/>
      <c r="D200" s="54"/>
      <c r="E200" s="54"/>
    </row>
    <row r="201" spans="1:5" x14ac:dyDescent="0.2">
      <c r="A201" s="54"/>
      <c r="B201" s="54"/>
      <c r="C201" s="54"/>
      <c r="D201" s="54"/>
      <c r="E201" s="54"/>
    </row>
    <row r="202" spans="1:5" x14ac:dyDescent="0.2">
      <c r="A202" s="54"/>
      <c r="B202" s="54"/>
      <c r="C202" s="54"/>
      <c r="D202" s="54"/>
      <c r="E202" s="54"/>
    </row>
    <row r="203" spans="1:5" x14ac:dyDescent="0.2">
      <c r="A203" s="54"/>
      <c r="B203" s="54"/>
      <c r="C203" s="54"/>
      <c r="D203" s="54"/>
      <c r="E203" s="54"/>
    </row>
    <row r="204" spans="1:5" x14ac:dyDescent="0.2">
      <c r="A204" s="54"/>
      <c r="B204" s="54"/>
      <c r="C204" s="54"/>
      <c r="D204" s="54"/>
      <c r="E204" s="54"/>
    </row>
    <row r="205" spans="1:5" x14ac:dyDescent="0.2">
      <c r="A205" s="54"/>
      <c r="B205" s="54"/>
      <c r="C205" s="54"/>
      <c r="D205" s="54"/>
      <c r="E205" s="54"/>
    </row>
    <row r="206" spans="1:5" x14ac:dyDescent="0.2">
      <c r="A206" s="54"/>
      <c r="B206" s="54"/>
      <c r="C206" s="54"/>
      <c r="D206" s="54"/>
      <c r="E206" s="54"/>
    </row>
    <row r="207" spans="1:5" x14ac:dyDescent="0.2">
      <c r="A207" s="54"/>
      <c r="B207" s="54"/>
      <c r="C207" s="54"/>
      <c r="D207" s="54"/>
      <c r="E207" s="54"/>
    </row>
    <row r="208" spans="1:5" x14ac:dyDescent="0.2">
      <c r="A208" s="54"/>
      <c r="B208" s="54"/>
      <c r="C208" s="54"/>
      <c r="D208" s="54"/>
      <c r="E208" s="54"/>
    </row>
    <row r="209" spans="1:5" x14ac:dyDescent="0.2">
      <c r="A209" s="54"/>
      <c r="B209" s="54"/>
      <c r="C209" s="54"/>
      <c r="D209" s="54"/>
      <c r="E209" s="54"/>
    </row>
    <row r="210" spans="1:5" x14ac:dyDescent="0.2">
      <c r="A210" s="54"/>
      <c r="B210" s="54"/>
      <c r="C210" s="54"/>
      <c r="D210" s="54"/>
      <c r="E210" s="54"/>
    </row>
    <row r="211" spans="1:5" x14ac:dyDescent="0.2">
      <c r="A211" s="54"/>
      <c r="B211" s="54"/>
      <c r="C211" s="54"/>
      <c r="D211" s="54"/>
      <c r="E211" s="54"/>
    </row>
    <row r="212" spans="1:5" x14ac:dyDescent="0.2">
      <c r="A212" s="54"/>
      <c r="B212" s="54"/>
      <c r="C212" s="54"/>
      <c r="D212" s="54"/>
      <c r="E212" s="54"/>
    </row>
    <row r="213" spans="1:5" x14ac:dyDescent="0.2">
      <c r="A213" s="54"/>
      <c r="B213" s="54"/>
      <c r="C213" s="54"/>
      <c r="D213" s="54"/>
      <c r="E213" s="54"/>
    </row>
    <row r="214" spans="1:5" x14ac:dyDescent="0.2">
      <c r="A214" s="54"/>
      <c r="B214" s="54"/>
      <c r="C214" s="54"/>
      <c r="D214" s="54"/>
      <c r="E214" s="54"/>
    </row>
    <row r="215" spans="1:5" x14ac:dyDescent="0.2">
      <c r="A215" s="54"/>
      <c r="B215" s="54"/>
      <c r="C215" s="54"/>
      <c r="D215" s="54"/>
      <c r="E215" s="54"/>
    </row>
    <row r="216" spans="1:5" x14ac:dyDescent="0.2">
      <c r="A216" s="54"/>
      <c r="B216" s="54"/>
      <c r="C216" s="54"/>
      <c r="D216" s="54"/>
      <c r="E216" s="54"/>
    </row>
    <row r="217" spans="1:5" x14ac:dyDescent="0.2">
      <c r="A217" s="54"/>
      <c r="B217" s="54"/>
      <c r="C217" s="54"/>
      <c r="D217" s="54"/>
      <c r="E217" s="54"/>
    </row>
    <row r="218" spans="1:5" x14ac:dyDescent="0.2">
      <c r="A218" s="54"/>
      <c r="B218" s="54"/>
      <c r="C218" s="54"/>
      <c r="D218" s="54"/>
      <c r="E218" s="54"/>
    </row>
    <row r="219" spans="1:5" x14ac:dyDescent="0.2">
      <c r="A219" s="54"/>
      <c r="B219" s="54"/>
      <c r="C219" s="54"/>
      <c r="D219" s="54"/>
      <c r="E219" s="54"/>
    </row>
    <row r="220" spans="1:5" x14ac:dyDescent="0.2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247650</xdr:colOff>
                    <xdr:row>6</xdr:row>
                    <xdr:rowOff>123825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257175</xdr:colOff>
                    <xdr:row>22</xdr:row>
                    <xdr:rowOff>66675</xdr:rowOff>
                  </from>
                  <to>
                    <xdr:col>17</xdr:col>
                    <xdr:colOff>9525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R63"/>
  <sheetViews>
    <sheetView showGridLines="0" showRowColHeaders="0" topLeftCell="A7" zoomScaleNormal="100" zoomScalePageLayoutView="200" workbookViewId="0">
      <selection activeCell="S1" sqref="S1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9" width="2.7109375" style="17" customWidth="1"/>
    <col min="20" max="37" width="2.7109375" style="18" customWidth="1"/>
    <col min="38" max="38" width="2.7109375" style="20" customWidth="1"/>
    <col min="39" max="39" width="2.7109375" style="19" customWidth="1"/>
    <col min="40" max="56" width="2.7109375" style="20" customWidth="1"/>
    <col min="57" max="62" width="2.7109375" style="21" customWidth="1"/>
    <col min="63" max="71" width="2.7109375" style="17" customWidth="1"/>
    <col min="72" max="16384" width="8.85546875" style="17"/>
  </cols>
  <sheetData>
    <row r="1" spans="2:53" ht="15.75" customHeight="1" thickBot="1" x14ac:dyDescent="0.2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141" t="s">
        <v>176</v>
      </c>
      <c r="U2" s="141" t="s">
        <v>202</v>
      </c>
      <c r="V2" s="141" t="s">
        <v>203</v>
      </c>
      <c r="W2" s="142"/>
      <c r="X2" s="142"/>
      <c r="Y2" s="141" t="s">
        <v>204</v>
      </c>
      <c r="Z2" s="141" t="s">
        <v>205</v>
      </c>
      <c r="AA2" s="141" t="s">
        <v>206</v>
      </c>
      <c r="AB2" s="141" t="s">
        <v>207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188</v>
      </c>
      <c r="U3" s="61">
        <v>0.5</v>
      </c>
      <c r="V3" s="61">
        <v>0.04</v>
      </c>
      <c r="W3" s="61">
        <v>0.5</v>
      </c>
      <c r="X3" s="61">
        <v>0.5</v>
      </c>
      <c r="Y3" s="61">
        <v>0.98</v>
      </c>
      <c r="Z3" s="61">
        <v>0.1</v>
      </c>
      <c r="AA3" s="61">
        <v>0.2</v>
      </c>
      <c r="AB3" s="61">
        <v>0.22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142"/>
      <c r="U5" s="141" t="s">
        <v>208</v>
      </c>
      <c r="V5" s="141" t="s">
        <v>209</v>
      </c>
      <c r="W5" s="141" t="s">
        <v>208</v>
      </c>
      <c r="X5" s="141" t="s">
        <v>209</v>
      </c>
      <c r="Y5" s="141" t="s">
        <v>208</v>
      </c>
      <c r="Z5" s="142"/>
      <c r="AA5" s="141" t="s">
        <v>208</v>
      </c>
      <c r="AB5" s="142"/>
      <c r="AC5" s="141" t="s">
        <v>208</v>
      </c>
      <c r="AD5" s="141" t="s">
        <v>209</v>
      </c>
      <c r="AE5" s="141" t="s">
        <v>208</v>
      </c>
      <c r="AF5" s="141" t="s">
        <v>209</v>
      </c>
      <c r="AG5" s="141" t="s">
        <v>208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73</v>
      </c>
      <c r="U6" s="138"/>
      <c r="V6" s="20" t="s">
        <v>57</v>
      </c>
      <c r="W6" s="138"/>
      <c r="X6" s="20" t="s">
        <v>63</v>
      </c>
      <c r="Y6" s="138"/>
      <c r="Z6" s="20" t="str">
        <f>"Less than 1"&amp;CHAR(10)&amp;"year"</f>
        <v>Less than 1
year</v>
      </c>
      <c r="AA6" s="138"/>
      <c r="AB6" s="20" t="str">
        <f>"Less than 1"&amp;CHAR(10)&amp;"year"</f>
        <v>Less than 1
year</v>
      </c>
      <c r="AC6" s="138"/>
      <c r="AD6" s="63" t="s">
        <v>115</v>
      </c>
      <c r="AE6" s="138">
        <v>0.68</v>
      </c>
      <c r="AF6" s="20" t="s">
        <v>66</v>
      </c>
      <c r="AG6" s="138">
        <v>0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2">
      <c r="B7" s="25"/>
      <c r="C7" s="27"/>
      <c r="D7" s="34"/>
      <c r="E7" s="34"/>
      <c r="F7" s="35"/>
      <c r="G7" s="35"/>
      <c r="H7" s="196"/>
      <c r="I7" s="196"/>
      <c r="J7" s="27"/>
      <c r="K7" s="27"/>
      <c r="L7" s="27"/>
      <c r="M7" s="27"/>
      <c r="N7" s="27"/>
      <c r="O7" s="27"/>
      <c r="P7" s="27"/>
      <c r="Q7" s="27"/>
      <c r="R7" s="60"/>
      <c r="T7" s="20" t="str">
        <f>"26-29"&amp;CHAR(10)&amp;"years old"</f>
        <v>26-29
years old</v>
      </c>
      <c r="U7" s="138"/>
      <c r="V7" s="20" t="s">
        <v>58</v>
      </c>
      <c r="W7" s="138"/>
      <c r="X7" s="20" t="s">
        <v>99</v>
      </c>
      <c r="Y7" s="138"/>
      <c r="Z7" s="20" t="str">
        <f>"1 to 3"&amp;CHAR(10)&amp;"years"</f>
        <v>1 to 3
years</v>
      </c>
      <c r="AA7" s="138"/>
      <c r="AB7" s="20" t="str">
        <f>"1 to 3"&amp;CHAR(10)&amp;"years"</f>
        <v>1 to 3
years</v>
      </c>
      <c r="AC7" s="138"/>
      <c r="AD7" s="20" t="s">
        <v>53</v>
      </c>
      <c r="AE7" s="138">
        <v>0.13</v>
      </c>
      <c r="AF7" s="20" t="s">
        <v>67</v>
      </c>
      <c r="AG7" s="138">
        <v>0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97"/>
      <c r="I8" s="197"/>
      <c r="J8" s="27"/>
      <c r="K8" s="27"/>
      <c r="L8" s="27"/>
      <c r="M8" s="27"/>
      <c r="N8" s="27"/>
      <c r="O8" s="27"/>
      <c r="P8" s="27"/>
      <c r="Q8" s="27"/>
      <c r="R8" s="60"/>
      <c r="T8" s="20" t="str">
        <f>"30-39"&amp;CHAR(10)&amp;"years old"</f>
        <v>30-39
years old</v>
      </c>
      <c r="U8" s="138"/>
      <c r="V8" s="20" t="s">
        <v>59</v>
      </c>
      <c r="W8" s="138"/>
      <c r="X8" s="20" t="s">
        <v>64</v>
      </c>
      <c r="Y8" s="138"/>
      <c r="Z8" s="20" t="str">
        <f>"4 to 5"&amp;CHAR(10)&amp;"years"</f>
        <v>4 to 5
years</v>
      </c>
      <c r="AA8" s="138"/>
      <c r="AB8" s="20" t="str">
        <f>"4 to 5"&amp;CHAR(10)&amp;"years"</f>
        <v>4 to 5
years</v>
      </c>
      <c r="AC8" s="138"/>
      <c r="AD8" s="20" t="s">
        <v>54</v>
      </c>
      <c r="AE8" s="138">
        <v>0.13</v>
      </c>
      <c r="AF8" s="20" t="s">
        <v>68</v>
      </c>
      <c r="AG8" s="138">
        <v>0.24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97"/>
      <c r="I9" s="197"/>
      <c r="J9" s="27"/>
      <c r="K9" s="27"/>
      <c r="L9" s="27"/>
      <c r="M9" s="27"/>
      <c r="N9" s="27"/>
      <c r="O9" s="27"/>
      <c r="P9" s="27"/>
      <c r="Q9" s="27"/>
      <c r="R9" s="60"/>
      <c r="T9" s="20" t="str">
        <f>"40-49"&amp;CHAR(10)&amp;"years old"</f>
        <v>40-49
years old</v>
      </c>
      <c r="U9" s="138"/>
      <c r="V9" s="20" t="s">
        <v>60</v>
      </c>
      <c r="W9" s="138"/>
      <c r="X9" s="20" t="s">
        <v>65</v>
      </c>
      <c r="Y9" s="138"/>
      <c r="Z9" s="20" t="str">
        <f>"6 to 10"&amp;CHAR(10)&amp;"years"</f>
        <v>6 to 10
years</v>
      </c>
      <c r="AA9" s="138"/>
      <c r="AB9" s="20" t="str">
        <f>"6 to 10"&amp;CHAR(10)&amp;"years"</f>
        <v>6 to 10
years</v>
      </c>
      <c r="AC9" s="138"/>
      <c r="AD9" s="20" t="s">
        <v>55</v>
      </c>
      <c r="AE9" s="138">
        <v>0.02</v>
      </c>
      <c r="AF9" s="20" t="s">
        <v>69</v>
      </c>
      <c r="AG9" s="138">
        <v>0.7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97"/>
      <c r="I10" s="197"/>
      <c r="J10" s="27"/>
      <c r="K10" s="27"/>
      <c r="L10" s="27"/>
      <c r="M10" s="46"/>
      <c r="N10" s="27"/>
      <c r="O10" s="27"/>
      <c r="P10" s="27"/>
      <c r="Q10" s="27"/>
      <c r="R10" s="60"/>
      <c r="T10" s="20" t="str">
        <f>"50-59"&amp;CHAR(10)&amp;"years old"</f>
        <v>50-59
years old</v>
      </c>
      <c r="U10" s="138"/>
      <c r="V10" s="20" t="s">
        <v>61</v>
      </c>
      <c r="W10" s="138"/>
      <c r="X10" s="20" t="s">
        <v>210</v>
      </c>
      <c r="Y10" s="138"/>
      <c r="Z10" s="20" t="str">
        <f>"11 to 20"&amp;CHAR(10)&amp;"years"</f>
        <v>11 to 20
years</v>
      </c>
      <c r="AA10" s="138"/>
      <c r="AB10" s="20" t="str">
        <f>"11 to 14"&amp;CHAR(10)&amp;"years"</f>
        <v>11 to 14
years</v>
      </c>
      <c r="AC10" s="138"/>
      <c r="AD10" s="20" t="s">
        <v>56</v>
      </c>
      <c r="AE10" s="138">
        <v>0.05</v>
      </c>
      <c r="AF10" s="20" t="s">
        <v>70</v>
      </c>
      <c r="AG10" s="138">
        <v>0.03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97"/>
      <c r="I11" s="197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74</v>
      </c>
      <c r="U11" s="138"/>
      <c r="V11" s="20" t="s">
        <v>62</v>
      </c>
      <c r="W11" s="138"/>
      <c r="X11" s="20" t="s">
        <v>96</v>
      </c>
      <c r="Y11" s="138"/>
      <c r="Z11" s="20" t="str">
        <f>"More than 20"&amp;CHAR(10)&amp;"years"</f>
        <v>More than 20
years</v>
      </c>
      <c r="AA11" s="138"/>
      <c r="AB11" s="20" t="str">
        <f>"15 to 20"&amp;CHAR(10)&amp;"years"</f>
        <v>15 to 20
years</v>
      </c>
      <c r="AC11" s="138"/>
      <c r="AD11" s="20"/>
      <c r="AE11" s="62"/>
      <c r="AF11" s="20" t="s">
        <v>71</v>
      </c>
      <c r="AG11" s="138">
        <v>0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97"/>
      <c r="I12" s="197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97</v>
      </c>
      <c r="Y12" s="138"/>
      <c r="Z12" s="40"/>
      <c r="AA12" s="40"/>
      <c r="AB12" s="20" t="str">
        <f>"More than 20"&amp;CHAR(10)&amp;"years"</f>
        <v>More than 20
years</v>
      </c>
      <c r="AC12" s="138"/>
      <c r="AD12" s="20"/>
      <c r="AE12" s="62"/>
      <c r="AF12" s="20" t="s">
        <v>72</v>
      </c>
      <c r="AG12" s="138">
        <v>0.02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93"/>
      <c r="E13" s="193"/>
      <c r="F13" s="3"/>
      <c r="G13" s="4"/>
      <c r="H13" s="194"/>
      <c r="I13" s="194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98</v>
      </c>
      <c r="Y13" s="138"/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4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139" t="str">
        <f t="shared" ref="T26:V31" si="0">IF(ISBLANK(T6),"--",T6)</f>
        <v>25 and under</v>
      </c>
      <c r="U26" s="140" t="str">
        <f>IF(ISBLANK(U6),"--",U6)</f>
        <v>--</v>
      </c>
      <c r="V26" s="139" t="str">
        <f t="shared" si="0"/>
        <v>American Indian or Alaska Native</v>
      </c>
      <c r="W26" s="140" t="str">
        <f t="shared" ref="W26:Y33" si="1">IF(ISBLANK(W6),"--",W6)</f>
        <v>--</v>
      </c>
      <c r="X26" s="139" t="str">
        <f t="shared" si="1"/>
        <v>Less than High School</v>
      </c>
      <c r="Y26" s="140" t="str">
        <f t="shared" si="1"/>
        <v>--</v>
      </c>
      <c r="Z26" s="139" t="str">
        <f t="shared" ref="Z26:AB32" si="2">IF(ISBLANK(Z6),"--",Z6)</f>
        <v>Less than 1
year</v>
      </c>
      <c r="AA26" s="140" t="str">
        <f t="shared" ref="AA26:AD32" si="3">IF(ISBLANK(AA6),"--",AA6)</f>
        <v>--</v>
      </c>
      <c r="AB26" s="139" t="str">
        <f t="shared" si="2"/>
        <v>Less than 1
year</v>
      </c>
      <c r="AC26" s="140" t="str">
        <f t="shared" si="3"/>
        <v>--</v>
      </c>
      <c r="AD26" s="139" t="str">
        <f t="shared" si="3"/>
        <v>Non-Supervisor</v>
      </c>
      <c r="AE26" s="140">
        <f t="shared" ref="AE26:AG32" si="4">IF(ISBLANK(AE6),"--",AE6)</f>
        <v>0.68</v>
      </c>
      <c r="AF26" s="139" t="str">
        <f t="shared" si="4"/>
        <v>Federal Wage System</v>
      </c>
      <c r="AG26" s="140">
        <f t="shared" si="4"/>
        <v>0</v>
      </c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x14ac:dyDescent="0.2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139" t="str">
        <f t="shared" si="0"/>
        <v>26-29
years old</v>
      </c>
      <c r="U27" s="140" t="str">
        <f t="shared" ref="U27:U31" si="5">IF(ISBLANK(U7),"--",U7)</f>
        <v>--</v>
      </c>
      <c r="V27" s="139" t="str">
        <f t="shared" si="0"/>
        <v>Asian</v>
      </c>
      <c r="W27" s="140" t="str">
        <f t="shared" si="1"/>
        <v>--</v>
      </c>
      <c r="X27" s="139" t="str">
        <f t="shared" si="1"/>
        <v>High School Diploma/ GED or equivalent</v>
      </c>
      <c r="Y27" s="140" t="str">
        <f t="shared" si="1"/>
        <v>--</v>
      </c>
      <c r="Z27" s="139" t="str">
        <f t="shared" ref="Z27" si="6">IF(ISBLANK(Z7),"--",Z7)</f>
        <v>1 to 3
years</v>
      </c>
      <c r="AA27" s="140" t="str">
        <f t="shared" ref="AA27" si="7">IF(ISBLANK(AA7),"--",AA7)</f>
        <v>--</v>
      </c>
      <c r="AB27" s="139" t="str">
        <f t="shared" si="2"/>
        <v>1 to 3
years</v>
      </c>
      <c r="AC27" s="140" t="str">
        <f t="shared" si="3"/>
        <v>--</v>
      </c>
      <c r="AD27" s="139" t="str">
        <f t="shared" si="3"/>
        <v>Team Leader</v>
      </c>
      <c r="AE27" s="140">
        <f t="shared" ref="AE27:AF27" si="8">IF(ISBLANK(AE7),"--",AE7)</f>
        <v>0.13</v>
      </c>
      <c r="AF27" s="139" t="str">
        <f t="shared" si="8"/>
        <v>GS 1-6</v>
      </c>
      <c r="AG27" s="140">
        <f t="shared" si="4"/>
        <v>0</v>
      </c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139" t="str">
        <f t="shared" si="0"/>
        <v>30-39
years old</v>
      </c>
      <c r="U28" s="140" t="str">
        <f t="shared" si="5"/>
        <v>--</v>
      </c>
      <c r="V28" s="139" t="str">
        <f t="shared" si="0"/>
        <v>Black or African American</v>
      </c>
      <c r="W28" s="140" t="str">
        <f t="shared" si="1"/>
        <v>--</v>
      </c>
      <c r="X28" s="139" t="str">
        <f t="shared" si="1"/>
        <v>Trade or Technical Certificate</v>
      </c>
      <c r="Y28" s="140" t="str">
        <f t="shared" si="1"/>
        <v>--</v>
      </c>
      <c r="Z28" s="139" t="str">
        <f t="shared" ref="Z28" si="9">IF(ISBLANK(Z8),"--",Z8)</f>
        <v>4 to 5
years</v>
      </c>
      <c r="AA28" s="140" t="str">
        <f t="shared" ref="AA28:AA29" si="10">IF(ISBLANK(AA8),"--",AA8)</f>
        <v>--</v>
      </c>
      <c r="AB28" s="139" t="str">
        <f t="shared" si="2"/>
        <v>4 to 5
years</v>
      </c>
      <c r="AC28" s="140" t="str">
        <f t="shared" si="3"/>
        <v>--</v>
      </c>
      <c r="AD28" s="139" t="str">
        <f t="shared" si="3"/>
        <v>Supervisor</v>
      </c>
      <c r="AE28" s="140">
        <f t="shared" ref="AE28:AF28" si="11">IF(ISBLANK(AE8),"--",AE8)</f>
        <v>0.13</v>
      </c>
      <c r="AF28" s="139" t="str">
        <f t="shared" si="11"/>
        <v>GS 7-12</v>
      </c>
      <c r="AG28" s="140">
        <f t="shared" si="4"/>
        <v>0.24</v>
      </c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139" t="str">
        <f t="shared" si="0"/>
        <v>40-49
years old</v>
      </c>
      <c r="U29" s="140" t="str">
        <f t="shared" si="5"/>
        <v>--</v>
      </c>
      <c r="V29" s="139" t="str">
        <f t="shared" si="0"/>
        <v>Native Hawaiian or Other Pacific Islander</v>
      </c>
      <c r="W29" s="140" t="str">
        <f t="shared" si="1"/>
        <v>--</v>
      </c>
      <c r="X29" s="139" t="str">
        <f t="shared" si="1"/>
        <v>Some College (no degree)</v>
      </c>
      <c r="Y29" s="140" t="str">
        <f t="shared" si="1"/>
        <v>--</v>
      </c>
      <c r="Z29" s="139" t="str">
        <f t="shared" ref="Z29" si="12">IF(ISBLANK(Z9),"--",Z9)</f>
        <v>6 to 10
years</v>
      </c>
      <c r="AA29" s="140" t="str">
        <f t="shared" si="10"/>
        <v>--</v>
      </c>
      <c r="AB29" s="139" t="str">
        <f t="shared" si="2"/>
        <v>6 to 10
years</v>
      </c>
      <c r="AC29" s="140" t="str">
        <f t="shared" si="3"/>
        <v>--</v>
      </c>
      <c r="AD29" s="139" t="str">
        <f t="shared" si="3"/>
        <v>Manager</v>
      </c>
      <c r="AE29" s="140">
        <f t="shared" ref="AE29:AF29" si="13">IF(ISBLANK(AE9),"--",AE9)</f>
        <v>0.02</v>
      </c>
      <c r="AF29" s="139" t="str">
        <f t="shared" si="13"/>
        <v>GS 13-15</v>
      </c>
      <c r="AG29" s="140">
        <f t="shared" si="4"/>
        <v>0.7</v>
      </c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139" t="str">
        <f t="shared" si="0"/>
        <v>50-59
years old</v>
      </c>
      <c r="U30" s="140" t="str">
        <f t="shared" si="5"/>
        <v>--</v>
      </c>
      <c r="V30" s="139" t="str">
        <f t="shared" si="0"/>
        <v>White</v>
      </c>
      <c r="W30" s="140" t="str">
        <f t="shared" si="1"/>
        <v>--</v>
      </c>
      <c r="X30" s="139" t="str">
        <f t="shared" si="1"/>
        <v>Associate's Degree</v>
      </c>
      <c r="Y30" s="140" t="str">
        <f t="shared" si="1"/>
        <v>--</v>
      </c>
      <c r="Z30" s="139" t="str">
        <f t="shared" ref="Z30" si="14">IF(ISBLANK(Z10),"--",Z10)</f>
        <v>11 to 20
years</v>
      </c>
      <c r="AA30" s="140" t="str">
        <f t="shared" ref="AA30" si="15">IF(ISBLANK(AA10),"--",AA10)</f>
        <v>--</v>
      </c>
      <c r="AB30" s="139" t="str">
        <f t="shared" si="2"/>
        <v>11 to 14
years</v>
      </c>
      <c r="AC30" s="140" t="str">
        <f t="shared" si="3"/>
        <v>--</v>
      </c>
      <c r="AD30" s="139" t="str">
        <f t="shared" si="3"/>
        <v>Senior Leader</v>
      </c>
      <c r="AE30" s="140">
        <f t="shared" ref="AE30:AF30" si="16">IF(ISBLANK(AE10),"--",AE10)</f>
        <v>0.05</v>
      </c>
      <c r="AF30" s="139" t="str">
        <f t="shared" si="16"/>
        <v>Senior Executive Service</v>
      </c>
      <c r="AG30" s="140">
        <f t="shared" si="4"/>
        <v>0.03</v>
      </c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139" t="str">
        <f t="shared" si="0"/>
        <v>60 or older</v>
      </c>
      <c r="U31" s="140" t="str">
        <f t="shared" si="5"/>
        <v>--</v>
      </c>
      <c r="V31" s="139" t="str">
        <f t="shared" si="0"/>
        <v>Two or more races</v>
      </c>
      <c r="W31" s="140" t="str">
        <f t="shared" si="1"/>
        <v>--</v>
      </c>
      <c r="X31" s="139" t="str">
        <f t="shared" si="1"/>
        <v>Bachelor's Degree</v>
      </c>
      <c r="Y31" s="140" t="str">
        <f t="shared" si="1"/>
        <v>--</v>
      </c>
      <c r="Z31" s="139" t="str">
        <f t="shared" ref="Z31" si="17">IF(ISBLANK(Z11),"--",Z11)</f>
        <v>More than 20
years</v>
      </c>
      <c r="AA31" s="140" t="str">
        <f t="shared" ref="AA31" si="18">IF(ISBLANK(AA11),"--",AA11)</f>
        <v>--</v>
      </c>
      <c r="AB31" s="139" t="str">
        <f t="shared" si="2"/>
        <v>15 to 20
years</v>
      </c>
      <c r="AC31" s="140" t="str">
        <f t="shared" si="3"/>
        <v>--</v>
      </c>
      <c r="AD31" s="49"/>
      <c r="AF31" s="139" t="str">
        <f t="shared" ref="AF31" si="19">IF(ISBLANK(AF11),"--",AF11)</f>
        <v>Senior Level (SL) or Scientific or Professional (ST)</v>
      </c>
      <c r="AG31" s="140">
        <f t="shared" si="4"/>
        <v>0</v>
      </c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139" t="str">
        <f t="shared" ref="X32" si="20">IF(ISBLANK(X12),"--",X12)</f>
        <v>Master's Degree</v>
      </c>
      <c r="Y32" s="140" t="str">
        <f t="shared" si="1"/>
        <v>--</v>
      </c>
      <c r="Z32" s="49"/>
      <c r="AA32" s="47"/>
      <c r="AB32" s="139" t="str">
        <f t="shared" si="2"/>
        <v>More than 20
years</v>
      </c>
      <c r="AC32" s="140" t="str">
        <f t="shared" si="3"/>
        <v>--</v>
      </c>
      <c r="AD32" s="49"/>
      <c r="AF32" s="139" t="str">
        <f t="shared" ref="AF32" si="21">IF(ISBLANK(AF12),"--",AF12)</f>
        <v>Other</v>
      </c>
      <c r="AG32" s="140">
        <f t="shared" si="4"/>
        <v>0.02</v>
      </c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139" t="str">
        <f t="shared" ref="X33" si="22">IF(ISBLANK(X13),"--",X13)</f>
        <v>Doctoral/ Professional Degree</v>
      </c>
      <c r="Y33" s="140" t="str">
        <f t="shared" si="1"/>
        <v>--</v>
      </c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2">
      <c r="A40" s="54"/>
      <c r="B40" s="65"/>
      <c r="C40" s="66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66"/>
      <c r="O40" s="66"/>
      <c r="P40" s="66"/>
      <c r="Q40" s="66"/>
      <c r="R40" s="67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2">
      <c r="B42" s="20">
        <v>6</v>
      </c>
      <c r="C42" s="68" t="s">
        <v>77</v>
      </c>
      <c r="D42" s="68" t="str">
        <f>CHOOSE(C50,T26,V26,X26)</f>
        <v>25 and under</v>
      </c>
      <c r="E42" s="62" t="str">
        <f>CHOOSE(C50,U26,W26,Y26)</f>
        <v>--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2">
      <c r="B43" s="20">
        <v>6</v>
      </c>
      <c r="C43" s="68" t="s">
        <v>78</v>
      </c>
      <c r="D43" s="68" t="str">
        <f>CHOOSE(C50,T27,V27,X27)</f>
        <v>26-29
years old</v>
      </c>
      <c r="E43" s="62" t="str">
        <f>CHOOSE(C50,U27,W27,Y27)</f>
        <v>--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2">
      <c r="B44" s="20">
        <v>8</v>
      </c>
      <c r="C44" s="69" t="s">
        <v>93</v>
      </c>
      <c r="D44" s="68" t="str">
        <f>CHOOSE(C50,T28,V28,X28)</f>
        <v>30-39
years old</v>
      </c>
      <c r="E44" s="62" t="str">
        <f>CHOOSE(C50,U28,W28,Y28)</f>
        <v>--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2">
      <c r="B45" s="20">
        <v>6</v>
      </c>
      <c r="C45" s="69" t="s">
        <v>117</v>
      </c>
      <c r="D45" s="68" t="str">
        <f>CHOOSE(C50,T29,V29,X29)</f>
        <v>40-49
years old</v>
      </c>
      <c r="E45" s="62" t="str">
        <f>CHOOSE(C50,U29,W29,Y29)</f>
        <v>--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2">
      <c r="B46" s="20">
        <v>7</v>
      </c>
      <c r="C46" s="68" t="s">
        <v>119</v>
      </c>
      <c r="D46" s="68" t="str">
        <f>CHOOSE(C50,T30,V30,X30)</f>
        <v>50-59
years old</v>
      </c>
      <c r="E46" s="62" t="str">
        <f>CHOOSE(C50,U30,W30,Y30)</f>
        <v>--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2">
      <c r="B47" s="20">
        <v>5</v>
      </c>
      <c r="C47" s="68" t="s">
        <v>94</v>
      </c>
      <c r="D47" s="68" t="str">
        <f>CHOOSE(C50,T31,V31,X31)</f>
        <v>60 or older</v>
      </c>
      <c r="E47" s="62" t="str">
        <f>CHOOSE(C50,U31,W31,Y31)</f>
        <v>--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2">
      <c r="B48" s="20">
        <v>7</v>
      </c>
      <c r="C48" s="68" t="s">
        <v>95</v>
      </c>
      <c r="D48" s="68">
        <f>CHOOSE(C50,T32,V32,X32)</f>
        <v>0</v>
      </c>
      <c r="E48" s="62">
        <f>CHOOSE(C50,U32,W32,Y32)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2">
      <c r="B49" s="20"/>
      <c r="C49" s="68"/>
      <c r="D49" s="68">
        <f>CHOOSE(C50,T33,V33,X33)</f>
        <v>0</v>
      </c>
      <c r="E49" s="62">
        <f>CHOOSE(C50,U33,W33,Y33)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2">
      <c r="B50" s="20">
        <f>CHOOSE(C50,B42,B43,B44)</f>
        <v>6</v>
      </c>
      <c r="C50" s="69">
        <v>1</v>
      </c>
      <c r="D50" s="68" t="str">
        <f>CHOOSE(C51,Z26,AB26,AD26,AF26)</f>
        <v>Less than 1
year</v>
      </c>
      <c r="E50" s="62" t="str">
        <f>CHOOSE(C51,AA26,AC26,AE26,AG26)</f>
        <v>--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2">
      <c r="B51" s="20">
        <f>CHOOSE(C51,B45,B46,B47,B48)</f>
        <v>6</v>
      </c>
      <c r="C51" s="69">
        <v>1</v>
      </c>
      <c r="D51" s="68" t="str">
        <f>CHOOSE(C51,Z27,AB27,AD27,AF27)</f>
        <v>1 to 3
years</v>
      </c>
      <c r="E51" s="62" t="str">
        <f>CHOOSE(C51,AA27,AC27,AE27,AG27)</f>
        <v>--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2">
      <c r="B52" s="20"/>
      <c r="C52" s="69" t="str">
        <f>CHOOSE(C50,C42,C43,C44)</f>
        <v>Age Group</v>
      </c>
      <c r="D52" s="68" t="str">
        <f>CHOOSE(C51,Z28,AB28,AD28,AF28)</f>
        <v>4 to 5
years</v>
      </c>
      <c r="E52" s="62" t="str">
        <f>CHOOSE(C51,AA28,AC28,AE28,AG28)</f>
        <v>--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2">
      <c r="B53" s="20"/>
      <c r="C53" s="69" t="str">
        <f>CHOOSE(C51,C45,C46,C47,C48)</f>
        <v>Agency Tenure</v>
      </c>
      <c r="D53" s="68" t="str">
        <f>CHOOSE(C51,Z29,AB29,AD29,AF29)</f>
        <v>6 to 10
years</v>
      </c>
      <c r="E53" s="62" t="str">
        <f>CHOOSE(C51,AA29,AC29,AE29,AG29)</f>
        <v>--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2">
      <c r="B54" s="20"/>
      <c r="C54" s="69"/>
      <c r="D54" s="68" t="str">
        <f>CHOOSE(C51,Z30,AB30,AD30,AF30)</f>
        <v>11 to 20
years</v>
      </c>
      <c r="E54" s="62" t="str">
        <f>CHOOSE(C51,AA30,AC30,AE30,AG30)</f>
        <v>--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2">
      <c r="B55" s="20"/>
      <c r="C55" s="69"/>
      <c r="D55" s="68" t="str">
        <f>CHOOSE(C51,Z31,AB31,AD31,AF31)</f>
        <v>More than 20
years</v>
      </c>
      <c r="E55" s="62" t="str">
        <f>CHOOSE(C51,AA31,AC31,AE31,AG31)</f>
        <v>--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2">
      <c r="B56" s="20"/>
      <c r="C56" s="68"/>
      <c r="D56" s="68">
        <f>CHOOSE(C51,Z32,AB32,AD32,AF32)</f>
        <v>0</v>
      </c>
      <c r="E56" s="62">
        <f>CHOOSE(C51,AA32,AC32,AE32,AG32)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5" x14ac:dyDescent="0.25">
      <c r="B57" s="20"/>
      <c r="C57" s="68" t="s">
        <v>77</v>
      </c>
      <c r="D57" s="68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2">
      <c r="B58" s="20"/>
      <c r="C58" s="68" t="s">
        <v>78</v>
      </c>
      <c r="D58" s="68"/>
      <c r="E58" s="68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2">
      <c r="B59" s="20"/>
      <c r="C59" s="69" t="s">
        <v>93</v>
      </c>
      <c r="D59" s="68"/>
      <c r="E59" s="68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2">
      <c r="B60" s="20"/>
      <c r="C60" s="69" t="s">
        <v>117</v>
      </c>
      <c r="D60" s="68"/>
      <c r="E60" s="68"/>
    </row>
    <row r="61" spans="2:53" x14ac:dyDescent="0.2">
      <c r="B61" s="20"/>
      <c r="C61" s="68" t="s">
        <v>118</v>
      </c>
      <c r="D61" s="68"/>
      <c r="E61" s="68"/>
    </row>
    <row r="62" spans="2:53" x14ac:dyDescent="0.2">
      <c r="B62" s="20"/>
      <c r="C62" s="68" t="s">
        <v>94</v>
      </c>
      <c r="D62" s="68"/>
      <c r="E62" s="68"/>
    </row>
    <row r="63" spans="2:53" x14ac:dyDescent="0.2">
      <c r="B63" s="20"/>
      <c r="C63" s="68" t="s">
        <v>95</v>
      </c>
      <c r="D63" s="70"/>
      <c r="E63" s="70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857250</xdr:colOff>
                    <xdr:row>19</xdr:row>
                    <xdr:rowOff>95250</xdr:rowOff>
                  </from>
                  <to>
                    <xdr:col>11</xdr:col>
                    <xdr:colOff>361950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4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W229"/>
  <sheetViews>
    <sheetView showGridLines="0" showRowColHeaders="0" topLeftCell="A7" zoomScaleNormal="100" zoomScalePageLayoutView="200" workbookViewId="0">
      <selection activeCell="Y13" sqref="Y13"/>
    </sheetView>
  </sheetViews>
  <sheetFormatPr defaultColWidth="8.85546875" defaultRowHeight="12.75" x14ac:dyDescent="0.2"/>
  <cols>
    <col min="1" max="1" width="3" style="72" customWidth="1"/>
    <col min="2" max="2" width="1.7109375" style="72" customWidth="1"/>
    <col min="3" max="3" width="3" style="72" customWidth="1"/>
    <col min="4" max="4" width="8.85546875" style="72"/>
    <col min="5" max="5" width="11.140625" style="72" customWidth="1"/>
    <col min="6" max="6" width="11.42578125" style="72" customWidth="1"/>
    <col min="7" max="7" width="12" style="72" customWidth="1"/>
    <col min="8" max="8" width="7.85546875" style="72" customWidth="1"/>
    <col min="9" max="9" width="9.140625" style="72" customWidth="1"/>
    <col min="10" max="10" width="16.42578125" style="72" customWidth="1"/>
    <col min="11" max="11" width="9.42578125" style="72" customWidth="1"/>
    <col min="12" max="12" width="12" style="72" customWidth="1"/>
    <col min="13" max="13" width="7.85546875" style="72" customWidth="1"/>
    <col min="14" max="16" width="8.85546875" style="72"/>
    <col min="17" max="17" width="10.28515625" style="72" customWidth="1"/>
    <col min="18" max="19" width="2.7109375" style="72" customWidth="1"/>
    <col min="20" max="37" width="2.7109375" style="78" customWidth="1"/>
    <col min="38" max="38" width="2.7109375" style="73" customWidth="1"/>
    <col min="39" max="39" width="2.7109375" style="74" customWidth="1"/>
    <col min="40" max="56" width="2.7109375" style="73" customWidth="1"/>
    <col min="57" max="62" width="2.7109375" style="98" customWidth="1"/>
    <col min="63" max="76" width="2.7109375" style="72" customWidth="1"/>
    <col min="77" max="16384" width="8.85546875" style="72"/>
  </cols>
  <sheetData>
    <row r="1" spans="2:53" ht="15.75" customHeight="1" thickBot="1" x14ac:dyDescent="0.25">
      <c r="S1" s="20"/>
      <c r="U1" s="73"/>
      <c r="V1" s="73"/>
      <c r="AC1" s="73"/>
      <c r="AD1" s="73"/>
      <c r="AE1" s="73"/>
      <c r="AF1" s="73"/>
      <c r="AG1" s="73"/>
      <c r="AH1" s="73"/>
      <c r="AI1" s="73"/>
      <c r="AJ1" s="74"/>
      <c r="AK1" s="74"/>
      <c r="AL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</row>
    <row r="2" spans="2:53" ht="15" customHeight="1" x14ac:dyDescent="0.2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  <c r="S2" s="20"/>
      <c r="T2" s="20" t="s">
        <v>176</v>
      </c>
      <c r="U2" s="20" t="s">
        <v>211</v>
      </c>
      <c r="V2" s="20" t="s">
        <v>212</v>
      </c>
      <c r="W2" s="18" t="s">
        <v>213</v>
      </c>
      <c r="X2" s="18" t="s">
        <v>214</v>
      </c>
      <c r="Y2" s="18" t="s">
        <v>215</v>
      </c>
      <c r="Z2" s="18" t="s">
        <v>216</v>
      </c>
      <c r="AA2" s="104"/>
      <c r="AB2" s="104"/>
      <c r="AC2" s="104"/>
      <c r="AD2" s="104"/>
      <c r="AE2" s="104"/>
      <c r="AF2" s="104"/>
      <c r="AG2" s="20"/>
      <c r="AH2" s="20"/>
      <c r="AI2" s="20"/>
      <c r="AJ2" s="19"/>
      <c r="AK2" s="74"/>
      <c r="AL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</row>
    <row r="3" spans="2:53" ht="25.5" customHeight="1" x14ac:dyDescent="0.35">
      <c r="B3" s="79"/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83"/>
      <c r="S3" s="20"/>
      <c r="T3" s="20" t="s">
        <v>188</v>
      </c>
      <c r="U3" s="105">
        <v>63</v>
      </c>
      <c r="V3" s="106">
        <v>4</v>
      </c>
      <c r="W3" s="106">
        <v>67</v>
      </c>
      <c r="X3" s="106">
        <v>2</v>
      </c>
      <c r="Y3" s="106">
        <v>70</v>
      </c>
      <c r="Z3" s="20">
        <v>0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73"/>
      <c r="AM3" s="73"/>
      <c r="AR3" s="74"/>
      <c r="AS3" s="74"/>
      <c r="AT3" s="74"/>
      <c r="AU3" s="74"/>
      <c r="AV3" s="74"/>
      <c r="AW3" s="74"/>
      <c r="AX3" s="74"/>
      <c r="AY3" s="74"/>
      <c r="AZ3" s="74"/>
      <c r="BA3" s="74"/>
    </row>
    <row r="4" spans="2:53" ht="12.75" customHeight="1" x14ac:dyDescent="0.2">
      <c r="B4" s="79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3"/>
      <c r="S4" s="20"/>
      <c r="T4" s="8" t="s">
        <v>191</v>
      </c>
      <c r="U4" s="18" t="s">
        <v>217</v>
      </c>
      <c r="V4" s="18" t="s">
        <v>191</v>
      </c>
      <c r="W4" s="18" t="s">
        <v>218</v>
      </c>
      <c r="X4" s="18" t="s">
        <v>191</v>
      </c>
      <c r="Y4" s="18" t="s">
        <v>219</v>
      </c>
      <c r="Z4" s="18" t="s">
        <v>191</v>
      </c>
      <c r="AA4" s="18" t="s">
        <v>217</v>
      </c>
      <c r="AB4" s="18" t="s">
        <v>191</v>
      </c>
      <c r="AC4" s="18" t="s">
        <v>218</v>
      </c>
      <c r="AD4" s="18" t="s">
        <v>191</v>
      </c>
      <c r="AE4" s="18" t="s">
        <v>219</v>
      </c>
      <c r="AF4" s="18"/>
      <c r="AG4" s="18"/>
      <c r="AH4" s="18"/>
      <c r="AI4" s="18"/>
      <c r="AJ4" s="18"/>
      <c r="AK4" s="73"/>
      <c r="AM4" s="73"/>
      <c r="AR4" s="74"/>
      <c r="AS4" s="74"/>
      <c r="AT4" s="74"/>
      <c r="AU4" s="74"/>
      <c r="AV4" s="74"/>
      <c r="AW4" s="74"/>
      <c r="AX4" s="74"/>
      <c r="AY4" s="74"/>
      <c r="AZ4" s="74"/>
      <c r="BA4" s="74"/>
    </row>
    <row r="5" spans="2:53" ht="12.75" customHeight="1" x14ac:dyDescent="0.2">
      <c r="B5" s="79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3"/>
      <c r="S5" s="20"/>
      <c r="T5" s="8">
        <v>34</v>
      </c>
      <c r="U5" s="107">
        <v>10</v>
      </c>
      <c r="V5" s="8">
        <v>27</v>
      </c>
      <c r="W5" s="107">
        <v>12</v>
      </c>
      <c r="X5" s="8">
        <v>53</v>
      </c>
      <c r="Y5" s="107">
        <v>23</v>
      </c>
      <c r="Z5" s="8">
        <v>24</v>
      </c>
      <c r="AA5" s="107">
        <v>-3</v>
      </c>
      <c r="AB5" s="8">
        <v>2</v>
      </c>
      <c r="AC5" s="107">
        <v>-2</v>
      </c>
      <c r="AD5" s="18"/>
      <c r="AE5" s="107"/>
      <c r="AF5" s="18"/>
      <c r="AG5" s="18"/>
      <c r="AH5" s="18"/>
      <c r="AI5" s="18"/>
      <c r="AJ5" s="18"/>
      <c r="AK5" s="73"/>
      <c r="AM5" s="73"/>
      <c r="AR5" s="74"/>
      <c r="AS5" s="74"/>
      <c r="AT5" s="74"/>
      <c r="AU5" s="74"/>
      <c r="AV5" s="74"/>
      <c r="AW5" s="74"/>
      <c r="AX5" s="74"/>
      <c r="AY5" s="74"/>
      <c r="AZ5" s="74"/>
      <c r="BA5" s="74"/>
    </row>
    <row r="6" spans="2:53" ht="12.75" customHeight="1" x14ac:dyDescent="0.2">
      <c r="B6" s="79"/>
      <c r="C6" s="81"/>
      <c r="D6" s="81"/>
      <c r="E6" s="81"/>
      <c r="F6" s="81"/>
      <c r="G6" s="81"/>
      <c r="H6" s="81"/>
      <c r="I6" s="81"/>
      <c r="J6" s="84"/>
      <c r="K6" s="81"/>
      <c r="L6" s="81"/>
      <c r="M6" s="81"/>
      <c r="N6" s="81"/>
      <c r="O6" s="81"/>
      <c r="P6" s="81"/>
      <c r="Q6" s="81"/>
      <c r="R6" s="83"/>
      <c r="S6" s="20"/>
      <c r="T6" s="8">
        <v>27</v>
      </c>
      <c r="U6" s="107">
        <v>10</v>
      </c>
      <c r="V6" s="8">
        <v>53</v>
      </c>
      <c r="W6" s="107">
        <v>12</v>
      </c>
      <c r="X6" s="8">
        <v>61</v>
      </c>
      <c r="Y6" s="107">
        <v>17</v>
      </c>
      <c r="Z6" s="8">
        <v>36</v>
      </c>
      <c r="AA6" s="107">
        <v>-2</v>
      </c>
      <c r="AB6" s="8">
        <v>36</v>
      </c>
      <c r="AC6" s="107">
        <v>-2</v>
      </c>
      <c r="AD6" s="18"/>
      <c r="AE6" s="107"/>
      <c r="AF6" s="18"/>
      <c r="AG6" s="18"/>
      <c r="AH6" s="18"/>
      <c r="AI6" s="18"/>
      <c r="AJ6" s="18"/>
      <c r="AK6" s="73"/>
      <c r="AM6" s="73"/>
      <c r="AR6" s="74"/>
      <c r="AS6" s="74"/>
      <c r="AT6" s="74"/>
      <c r="AU6" s="74"/>
      <c r="AV6" s="74"/>
      <c r="AW6" s="74"/>
      <c r="AX6" s="74"/>
      <c r="AY6" s="74"/>
      <c r="AZ6" s="74"/>
      <c r="BA6" s="74"/>
    </row>
    <row r="7" spans="2:53" ht="18.75" customHeight="1" x14ac:dyDescent="0.2">
      <c r="B7" s="79"/>
      <c r="C7" s="81"/>
      <c r="D7" s="85"/>
      <c r="E7" s="85"/>
      <c r="F7" s="86"/>
      <c r="G7" s="86"/>
      <c r="H7" s="204"/>
      <c r="I7" s="204"/>
      <c r="J7" s="81"/>
      <c r="K7" s="81"/>
      <c r="L7" s="81"/>
      <c r="M7" s="81"/>
      <c r="N7" s="81"/>
      <c r="O7" s="81"/>
      <c r="P7" s="81"/>
      <c r="Q7" s="81"/>
      <c r="R7" s="83"/>
      <c r="S7" s="20"/>
      <c r="T7" s="8">
        <v>54</v>
      </c>
      <c r="U7" s="107">
        <v>9</v>
      </c>
      <c r="V7" s="8">
        <v>54</v>
      </c>
      <c r="W7" s="107">
        <v>11</v>
      </c>
      <c r="X7" s="8">
        <v>54</v>
      </c>
      <c r="Y7" s="107">
        <v>16</v>
      </c>
      <c r="Z7" s="8">
        <v>50</v>
      </c>
      <c r="AA7" s="107">
        <v>-1</v>
      </c>
      <c r="AB7" s="8"/>
      <c r="AC7" s="107"/>
      <c r="AD7" s="18"/>
      <c r="AE7" s="107"/>
      <c r="AF7" s="18"/>
      <c r="AG7" s="18"/>
      <c r="AH7" s="18"/>
      <c r="AI7" s="18"/>
      <c r="AJ7" s="18"/>
      <c r="AK7" s="73"/>
      <c r="AM7" s="73"/>
      <c r="AR7" s="74"/>
      <c r="AS7" s="74"/>
      <c r="AT7" s="74"/>
      <c r="AU7" s="74"/>
      <c r="AV7" s="74"/>
      <c r="AW7" s="74"/>
      <c r="AX7" s="74"/>
      <c r="AY7" s="74"/>
      <c r="AZ7" s="74"/>
      <c r="BA7" s="74"/>
    </row>
    <row r="8" spans="2:53" ht="16.5" customHeight="1" x14ac:dyDescent="0.25">
      <c r="B8" s="79"/>
      <c r="C8" s="81"/>
      <c r="D8" s="1"/>
      <c r="E8" s="71"/>
      <c r="F8" s="6"/>
      <c r="G8" s="2"/>
      <c r="H8" s="197"/>
      <c r="I8" s="197"/>
      <c r="J8" s="81"/>
      <c r="K8" s="81"/>
      <c r="L8" s="81"/>
      <c r="M8" s="81"/>
      <c r="N8" s="81"/>
      <c r="O8" s="81"/>
      <c r="P8" s="81"/>
      <c r="Q8" s="81"/>
      <c r="R8" s="83"/>
      <c r="S8" s="20"/>
      <c r="T8" s="8">
        <v>41</v>
      </c>
      <c r="U8" s="107">
        <v>8</v>
      </c>
      <c r="V8" s="8">
        <v>34</v>
      </c>
      <c r="W8" s="107">
        <v>11</v>
      </c>
      <c r="X8" s="8">
        <v>27</v>
      </c>
      <c r="Y8" s="107">
        <v>16</v>
      </c>
      <c r="Z8" s="8">
        <v>39</v>
      </c>
      <c r="AA8" s="107">
        <v>-1</v>
      </c>
      <c r="AB8" s="8"/>
      <c r="AC8" s="107"/>
      <c r="AD8" s="18"/>
      <c r="AE8" s="107"/>
      <c r="AF8" s="107"/>
      <c r="AG8" s="18"/>
      <c r="AH8" s="107"/>
      <c r="AI8" s="18"/>
      <c r="AJ8" s="18"/>
      <c r="AK8" s="73"/>
      <c r="AM8" s="73"/>
      <c r="AR8" s="74"/>
      <c r="AS8" s="74"/>
      <c r="AT8" s="74"/>
      <c r="AU8" s="74"/>
      <c r="AV8" s="74"/>
      <c r="AW8" s="74"/>
      <c r="AX8" s="74"/>
      <c r="AY8" s="74"/>
      <c r="AZ8" s="74"/>
      <c r="BA8" s="74"/>
    </row>
    <row r="9" spans="2:53" ht="16.5" customHeight="1" x14ac:dyDescent="0.25">
      <c r="B9" s="79"/>
      <c r="C9" s="81"/>
      <c r="D9" s="1"/>
      <c r="E9" s="71"/>
      <c r="F9" s="5"/>
      <c r="G9" s="2"/>
      <c r="H9" s="197"/>
      <c r="I9" s="197"/>
      <c r="J9" s="81"/>
      <c r="K9" s="81"/>
      <c r="L9" s="81"/>
      <c r="M9" s="81"/>
      <c r="N9" s="81"/>
      <c r="O9" s="81"/>
      <c r="P9" s="81"/>
      <c r="Q9" s="81"/>
      <c r="R9" s="83"/>
      <c r="S9" s="20"/>
      <c r="T9" s="8">
        <v>62</v>
      </c>
      <c r="U9" s="107">
        <v>7</v>
      </c>
      <c r="V9" s="8">
        <v>62</v>
      </c>
      <c r="W9" s="107">
        <v>11</v>
      </c>
      <c r="X9" s="8">
        <v>41</v>
      </c>
      <c r="Y9" s="107">
        <v>15</v>
      </c>
      <c r="Z9" s="8"/>
      <c r="AA9" s="107"/>
      <c r="AB9" s="8"/>
      <c r="AC9" s="107"/>
      <c r="AD9" s="18"/>
      <c r="AE9" s="107"/>
      <c r="AF9" s="18"/>
      <c r="AG9" s="18"/>
      <c r="AH9" s="18"/>
      <c r="AI9" s="18"/>
      <c r="AJ9" s="18"/>
      <c r="AK9" s="108"/>
      <c r="AL9" s="108"/>
      <c r="AM9" s="108"/>
      <c r="AN9" s="108"/>
      <c r="AR9" s="74"/>
      <c r="AS9" s="74"/>
      <c r="AT9" s="74"/>
      <c r="AU9" s="74"/>
      <c r="AV9" s="74"/>
      <c r="AW9" s="74"/>
      <c r="AX9" s="74"/>
      <c r="AY9" s="74"/>
      <c r="AZ9" s="74"/>
      <c r="BA9" s="74"/>
    </row>
    <row r="10" spans="2:53" ht="16.5" customHeight="1" x14ac:dyDescent="0.25">
      <c r="B10" s="79"/>
      <c r="C10" s="81"/>
      <c r="D10" s="71"/>
      <c r="E10" s="71"/>
      <c r="F10" s="5"/>
      <c r="G10" s="2"/>
      <c r="H10" s="197"/>
      <c r="I10" s="197"/>
      <c r="J10" s="81"/>
      <c r="K10" s="81"/>
      <c r="L10" s="81"/>
      <c r="M10" s="87"/>
      <c r="N10" s="81"/>
      <c r="O10" s="81"/>
      <c r="P10" s="81"/>
      <c r="Q10" s="81"/>
      <c r="R10" s="83"/>
      <c r="S10" s="20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32"/>
      <c r="AG10" s="18"/>
      <c r="AH10" s="18"/>
      <c r="AI10" s="18"/>
      <c r="AJ10" s="18"/>
      <c r="AK10" s="108"/>
      <c r="AL10" s="108"/>
      <c r="AM10" s="108"/>
      <c r="AN10" s="108"/>
      <c r="AR10" s="74"/>
      <c r="AS10" s="74"/>
      <c r="AT10" s="74"/>
      <c r="AU10" s="74"/>
      <c r="AV10" s="74"/>
      <c r="AW10" s="74"/>
      <c r="AX10" s="74"/>
      <c r="AY10" s="74"/>
      <c r="AZ10" s="74"/>
      <c r="BA10" s="74"/>
    </row>
    <row r="11" spans="2:53" ht="16.5" customHeight="1" x14ac:dyDescent="0.25">
      <c r="B11" s="79"/>
      <c r="C11" s="81"/>
      <c r="D11" s="71"/>
      <c r="E11" s="71"/>
      <c r="F11" s="5"/>
      <c r="G11" s="2"/>
      <c r="H11" s="197"/>
      <c r="I11" s="197"/>
      <c r="J11" s="81"/>
      <c r="K11" s="81"/>
      <c r="L11" s="81"/>
      <c r="M11" s="81"/>
      <c r="N11" s="81"/>
      <c r="O11" s="81"/>
      <c r="P11" s="81"/>
      <c r="Q11" s="81"/>
      <c r="R11" s="83"/>
      <c r="S11" s="20"/>
      <c r="T11" s="8" t="s">
        <v>91</v>
      </c>
      <c r="U11" s="8">
        <v>1</v>
      </c>
      <c r="V11" s="8" t="str">
        <f>CHOOSE(U11, W33, W34,W35, W36, W37, W38)</f>
        <v>Largest Increases in Percent Positive since 2017</v>
      </c>
      <c r="W11" s="8">
        <f>CHOOSE(U11, T5,V5,X5,Z5,AB5,AD5)</f>
        <v>34</v>
      </c>
      <c r="X11" s="107">
        <f>CHOOSE(U11,U5,W5,Y5, AA5,AC5,AE5)</f>
        <v>10</v>
      </c>
      <c r="Y11" s="8">
        <f>CHOOSE(U11, T6,V6,X6,Z6,AB6,AD6)</f>
        <v>27</v>
      </c>
      <c r="Z11" s="107">
        <f>CHOOSE(U11, U6,W6,Y6,AA6,AC6,AE6)</f>
        <v>10</v>
      </c>
      <c r="AA11" s="8">
        <f>CHOOSE(U11, T7, V7, X7,Z7,AB7,AD7)</f>
        <v>54</v>
      </c>
      <c r="AB11" s="107">
        <f>CHOOSE(U11, U7,W7,Y7,AA7,AC7,AE7)</f>
        <v>9</v>
      </c>
      <c r="AC11" s="8">
        <f>CHOOSE(U11, T8,V8,X8,Z8,AB8,AD8)</f>
        <v>41</v>
      </c>
      <c r="AD11" s="107">
        <f>CHOOSE(U11, U8,W8,Y8,AA8,AC8,AE8)</f>
        <v>8</v>
      </c>
      <c r="AE11" s="8">
        <f>CHOOSE(U11, T9,V9,X9,Z9,AB9,AD9)</f>
        <v>62</v>
      </c>
      <c r="AF11" s="107">
        <f>CHOOSE(U11, U9,W9,Y9,AA9,AC9,AE9)</f>
        <v>7</v>
      </c>
      <c r="AG11" s="18"/>
      <c r="AH11" s="18"/>
      <c r="AI11" s="18"/>
      <c r="AJ11" s="18"/>
      <c r="AK11" s="108"/>
      <c r="AL11" s="108"/>
      <c r="AM11" s="108"/>
      <c r="AN11" s="108"/>
      <c r="AR11" s="74"/>
      <c r="AS11" s="74"/>
      <c r="AT11" s="74"/>
      <c r="AU11" s="74"/>
      <c r="AV11" s="74"/>
      <c r="AW11" s="74"/>
      <c r="AX11" s="74"/>
      <c r="AY11" s="74"/>
      <c r="AZ11" s="74"/>
      <c r="BA11" s="74"/>
    </row>
    <row r="12" spans="2:53" ht="16.5" customHeight="1" x14ac:dyDescent="0.25">
      <c r="B12" s="79"/>
      <c r="C12" s="81"/>
      <c r="D12" s="71"/>
      <c r="E12" s="71"/>
      <c r="F12" s="5"/>
      <c r="G12" s="2"/>
      <c r="H12" s="197"/>
      <c r="I12" s="197"/>
      <c r="J12" s="81"/>
      <c r="K12" s="81"/>
      <c r="L12" s="81"/>
      <c r="M12" s="81"/>
      <c r="N12" s="81"/>
      <c r="O12" s="81"/>
      <c r="P12" s="81"/>
      <c r="Q12" s="81"/>
      <c r="R12" s="83"/>
      <c r="S12" s="20"/>
      <c r="T12" s="8" t="s">
        <v>92</v>
      </c>
      <c r="U12" s="8">
        <v>4</v>
      </c>
      <c r="V12" s="8" t="str">
        <f>CHOOSE(U12, W33, W34, W35, W36, W37, W38)</f>
        <v>Largest Decreases in Percent Positive since 2017</v>
      </c>
      <c r="W12" s="8">
        <f>CHOOSE(U12, T5,V5,X5,Z5,AB5,AD5)</f>
        <v>24</v>
      </c>
      <c r="X12" s="107">
        <f>CHOOSE(U12,U5,W5,Y5, AA5,AC5,AE5)</f>
        <v>-3</v>
      </c>
      <c r="Y12" s="8">
        <f>CHOOSE(U12, T6,V6,X6,Z6,AB6,AD6)</f>
        <v>36</v>
      </c>
      <c r="Z12" s="107">
        <f>CHOOSE(U12,U6,W6,Y6,AA6,AC6,AE6)</f>
        <v>-2</v>
      </c>
      <c r="AA12" s="8">
        <f>CHOOSE(U12, T7,V7,X7,Z7,AB7,AD7)</f>
        <v>50</v>
      </c>
      <c r="AB12" s="107">
        <f>CHOOSE(U12, U7,W7,Y7,AA7,AC7,AE7)</f>
        <v>-1</v>
      </c>
      <c r="AC12" s="8">
        <f>CHOOSE(U12,T8,V8,X8, Z8,AB8,AD8)</f>
        <v>39</v>
      </c>
      <c r="AD12" s="107">
        <f>CHOOSE(U12, U8,W8,Y8,AA8,AC8,AE8)</f>
        <v>-1</v>
      </c>
      <c r="AE12" s="8">
        <f>CHOOSE(U12, T9,V9,X9,Z9,AB9,AD9)</f>
        <v>0</v>
      </c>
      <c r="AF12" s="107">
        <f>CHOOSE(U12, U9,W9,Y9,AA9,AC9,AE9)</f>
        <v>0</v>
      </c>
      <c r="AG12" s="20"/>
      <c r="AH12" s="20"/>
      <c r="AI12" s="18"/>
      <c r="AJ12" s="37"/>
      <c r="AK12" s="108"/>
      <c r="AL12" s="108"/>
      <c r="AM12" s="108"/>
      <c r="AN12" s="108"/>
      <c r="AR12" s="74"/>
      <c r="AS12" s="74"/>
      <c r="AT12" s="74"/>
      <c r="AU12" s="74"/>
      <c r="AV12" s="74"/>
      <c r="AW12" s="74"/>
      <c r="AX12" s="74"/>
      <c r="AY12" s="74"/>
      <c r="AZ12" s="74"/>
      <c r="BA12" s="74"/>
    </row>
    <row r="13" spans="2:53" ht="16.5" customHeight="1" x14ac:dyDescent="0.25">
      <c r="B13" s="79"/>
      <c r="C13" s="81"/>
      <c r="D13" s="193"/>
      <c r="E13" s="193"/>
      <c r="F13" s="3"/>
      <c r="G13" s="4"/>
      <c r="H13" s="194"/>
      <c r="I13" s="194"/>
      <c r="J13" s="81"/>
      <c r="K13" s="81"/>
      <c r="L13" s="81"/>
      <c r="M13" s="81"/>
      <c r="N13" s="81"/>
      <c r="O13" s="81"/>
      <c r="P13" s="81"/>
      <c r="Q13" s="81"/>
      <c r="R13" s="83"/>
      <c r="S13" s="20"/>
      <c r="T13" s="8"/>
      <c r="U13" s="36"/>
      <c r="V13" s="8" t="s">
        <v>91</v>
      </c>
      <c r="W13" s="36" t="str">
        <f>IF(W11=0,"",CONCATENATE("Q"&amp;W11))</f>
        <v>Q34</v>
      </c>
      <c r="X13" s="12" t="str">
        <f>IF(W11=0,IF(AND(U31&lt;5, U31&lt;&gt;0),"","No trending data available"),VLOOKUP(W11,B43:C126,2,FALSE))</f>
        <v>Policies and programs promote diversity in the workplace.</v>
      </c>
      <c r="Y13" s="36" t="str">
        <f>IF(Y11=0,"",CONCATENATE("Q"&amp;Y11))</f>
        <v>Q27</v>
      </c>
      <c r="Z13" s="12" t="str">
        <f>IF(Y11=0,IF(AND(U31&lt;5, U31&lt;&gt;0),"","No trending data available"),VLOOKUP(Y11,B43:C126,2,FALSE))</f>
        <v>The skill level in my work unit has improved in the past year.</v>
      </c>
      <c r="AA13" s="36" t="str">
        <f>IF(AA11=0,"",CONCATENATE("Q"&amp;AA11))</f>
        <v>Q54</v>
      </c>
      <c r="AB13" s="12" t="str">
        <f>IF(AA11=0,IF(AND(U31&lt;5, U31&lt;&gt;0),"","No trending data available"),VLOOKUP(AA11,B43:C126,2,FALSE))</f>
        <v>My organization's senior leaders maintain high standards of honesty and integrity.</v>
      </c>
      <c r="AC13" s="36" t="str">
        <f>IF(AC11=0,"",CONCATENATE("Q"&amp;AC11))</f>
        <v>Q41</v>
      </c>
      <c r="AD13" s="12" t="str">
        <f>IF(AC11=0,IF(AND(U31&lt;5, U31&lt;&gt;0),"","No trending data available"),VLOOKUP(AC11,B43:C126,2,FALSE))</f>
        <v>I believe the results of this survey will be used to make my agency a better place to work.</v>
      </c>
      <c r="AE13" s="36" t="str">
        <f>IF(AE11=0,"",CONCATENATE("Q"&amp;AE11))</f>
        <v>Q62</v>
      </c>
      <c r="AF13" s="12" t="str">
        <f>IF(AE11=0,IF(AND(U31&lt;5, U31&lt;&gt;0),"","No trending data available"),VLOOKUP(AE11,B43:C126,2,FALSE))</f>
        <v>Senior leaders demonstrate support for Work/Life programs.</v>
      </c>
      <c r="AG13" s="20"/>
      <c r="AH13" s="20"/>
      <c r="AI13" s="18"/>
      <c r="AJ13" s="37"/>
      <c r="AK13" s="108"/>
      <c r="AL13" s="108"/>
      <c r="AM13" s="108"/>
      <c r="AN13" s="108"/>
      <c r="AR13" s="74"/>
      <c r="AS13" s="74"/>
      <c r="AT13" s="74"/>
      <c r="AU13" s="74"/>
      <c r="AV13" s="74"/>
      <c r="AW13" s="74"/>
      <c r="AX13" s="74"/>
      <c r="AY13" s="74"/>
      <c r="AZ13" s="74"/>
      <c r="BA13" s="74"/>
    </row>
    <row r="14" spans="2:53" ht="13.5" customHeight="1" x14ac:dyDescent="0.25">
      <c r="B14" s="79"/>
      <c r="C14" s="81"/>
      <c r="D14" s="88"/>
      <c r="E14" s="88"/>
      <c r="F14" s="88"/>
      <c r="G14" s="88"/>
      <c r="H14" s="88"/>
      <c r="I14" s="88"/>
      <c r="J14" s="81"/>
      <c r="K14" s="81"/>
      <c r="L14" s="89"/>
      <c r="M14" s="81"/>
      <c r="N14" s="81"/>
      <c r="O14" s="81"/>
      <c r="P14" s="81"/>
      <c r="Q14" s="81"/>
      <c r="R14" s="83"/>
      <c r="S14" s="20"/>
      <c r="T14" s="8"/>
      <c r="U14" s="36"/>
      <c r="V14" s="8" t="s">
        <v>92</v>
      </c>
      <c r="W14" s="36" t="str">
        <f>IF(W12=0,"",CONCATENATE("Q"&amp;W12))</f>
        <v>Q24</v>
      </c>
      <c r="X14" s="12" t="str">
        <f>IF(W12=0,IF(AND(U32&lt;5, U32&lt;&gt;0),"","No trending data available"),VLOOKUP(W12,B43:C126,2,FALSE))</f>
        <v>In my work unit, differences in performance are recognized in a meaningful way.</v>
      </c>
      <c r="Y14" s="36" t="str">
        <f>IF(Y12=0,"",CONCATENATE("Q"&amp;Y12))</f>
        <v>Q36</v>
      </c>
      <c r="Z14" s="12" t="str">
        <f>IF(Y12=0,IF(AND(U32&lt;5, U32&lt;&gt;0),"","No trending data available"),VLOOKUP(Y12,B43:C126,2,FALSE))</f>
        <v>My organization has prepared employees for potential security threats.</v>
      </c>
      <c r="AA14" s="36" t="str">
        <f>IF(AA12=0,"",CONCATENATE("Q"&amp;AA12))</f>
        <v>Q50</v>
      </c>
      <c r="AB14" s="12" t="str">
        <f>IF(AA12=0,IF(AND(U32&lt;5, U32&lt;&gt;0),"","No trending data available"),VLOOKUP(AA12,B43:C126,2,FALSE))</f>
        <v>In the last six months, my supervisor has talked with me about my performance.</v>
      </c>
      <c r="AC14" s="36" t="str">
        <f>IF(AC12=0,"",CONCATENATE("Q"&amp;AC12))</f>
        <v>Q39</v>
      </c>
      <c r="AD14" s="12" t="str">
        <f>IF(AC12=0,IF(AND(U32&lt;5, U32&lt;&gt;0),"","No trending data available"),VLOOKUP(AC12,B43:C126,2,FALSE))</f>
        <v>My agency is successful at accomplishing its mission.</v>
      </c>
      <c r="AE14" s="36" t="str">
        <f>IF(AE12=0,"",CONCATENATE("Q"&amp;AE12))</f>
        <v/>
      </c>
      <c r="AF14" s="12" t="str">
        <f>IF(AE12=0,IF(AND(U32&lt;5, U32&lt;&gt;0),"","No trending data available"),VLOOKUP(AE12,B43:C126,2,FALSE))</f>
        <v/>
      </c>
      <c r="AG14" s="18"/>
      <c r="AH14" s="18"/>
      <c r="AI14" s="18"/>
      <c r="AJ14" s="40"/>
      <c r="AK14" s="109"/>
      <c r="AL14" s="109"/>
      <c r="AM14" s="109"/>
      <c r="AN14" s="109"/>
      <c r="AR14" s="74"/>
      <c r="AS14" s="74"/>
      <c r="AT14" s="74"/>
      <c r="AU14" s="74"/>
      <c r="AV14" s="74"/>
      <c r="AW14" s="74"/>
      <c r="AX14" s="74"/>
      <c r="AY14" s="74"/>
      <c r="AZ14" s="74"/>
      <c r="BA14" s="74"/>
    </row>
    <row r="15" spans="2:53" ht="12.75" customHeight="1" x14ac:dyDescent="0.2">
      <c r="B15" s="79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3"/>
      <c r="S15" s="20"/>
      <c r="T15" s="18"/>
      <c r="U15" s="63"/>
      <c r="V15" s="8"/>
      <c r="W15" s="18"/>
      <c r="X15" s="18"/>
      <c r="Y15" s="18"/>
      <c r="Z15" s="18"/>
      <c r="AA15" s="20"/>
      <c r="AB15" s="62"/>
      <c r="AC15" s="37"/>
      <c r="AD15" s="62"/>
      <c r="AE15" s="61"/>
      <c r="AF15" s="20"/>
      <c r="AG15" s="18"/>
      <c r="AH15" s="18"/>
      <c r="AI15" s="20"/>
      <c r="AJ15" s="20"/>
      <c r="AK15" s="73"/>
      <c r="AM15" s="73"/>
      <c r="AR15" s="74"/>
      <c r="AS15" s="74"/>
      <c r="AT15" s="74"/>
      <c r="AU15" s="74"/>
      <c r="AV15" s="74"/>
      <c r="AW15" s="74"/>
      <c r="AX15" s="74"/>
      <c r="AY15" s="74"/>
      <c r="AZ15" s="74"/>
      <c r="BA15" s="74"/>
    </row>
    <row r="16" spans="2:53" ht="13.5" customHeight="1" x14ac:dyDescent="0.2">
      <c r="B16" s="79"/>
      <c r="C16" s="81"/>
      <c r="D16" s="199">
        <f>U31</f>
        <v>63</v>
      </c>
      <c r="E16" s="90"/>
      <c r="F16" s="91"/>
      <c r="G16" s="91"/>
      <c r="H16" s="81"/>
      <c r="I16" s="90"/>
      <c r="J16" s="90"/>
      <c r="K16" s="91"/>
      <c r="L16" s="91"/>
      <c r="M16" s="81"/>
      <c r="N16" s="81"/>
      <c r="O16" s="81"/>
      <c r="P16" s="81"/>
      <c r="Q16" s="81"/>
      <c r="R16" s="83"/>
      <c r="S16" s="20"/>
      <c r="T16" s="18"/>
      <c r="U16" s="63"/>
      <c r="V16" s="62" t="s">
        <v>91</v>
      </c>
      <c r="W16" s="61">
        <f>IF(W11=0, "",IF(VLOOKUP(W11, B43:G126, 3,FALSE) &lt;&gt; "", VLOOKUP(W11, B43:G126, 3,FALSE),  "--"))</f>
        <v>0.64</v>
      </c>
      <c r="X16" s="61">
        <f>IF(W11=0, "",IF(VLOOKUP(W11, B43:G126, 4,FALSE) &lt;&gt; "", VLOOKUP(W11, B43:G126, 4,FALSE),  "--"))</f>
        <v>0.66</v>
      </c>
      <c r="Y16" s="61">
        <f>IF(W11=0, "",IF(VLOOKUP(W11, B43:G126, 5,FALSE) &lt;&gt; "", VLOOKUP(W11, B43:G126, 5,FALSE),  "--"))</f>
        <v>0.67</v>
      </c>
      <c r="Z16" s="61">
        <f>IF(W11=0, "",IF(VLOOKUP(W11, B43:G126,6,FALSE) &lt;&gt; "", VLOOKUP(W11, B43:G126, 6,FALSE),  "--"))</f>
        <v>0.77</v>
      </c>
      <c r="AA16" s="110">
        <f>IF(OR(U11 = 3, U11=6),"", W16)</f>
        <v>0.64</v>
      </c>
      <c r="AB16" s="110">
        <f>IF(OR(U11 = 2, U11=5),"", X16)</f>
        <v>0.66</v>
      </c>
      <c r="AC16" s="110" t="str">
        <f>IF(OR(U11 = 1, U11=4),"", Y16)</f>
        <v/>
      </c>
      <c r="AD16" s="110"/>
      <c r="AE16" s="111" t="str">
        <f>IF(OR(U11 = 3, U11=6),W16, "")</f>
        <v/>
      </c>
      <c r="AF16" s="111" t="str">
        <f>IF(OR(U11 = 2, U11=5),X16, "")</f>
        <v/>
      </c>
      <c r="AG16" s="111">
        <f>IF(OR(U11 = 1, U11=4),Y16, "")</f>
        <v>0.67</v>
      </c>
      <c r="AH16" s="111"/>
      <c r="AI16" s="111" t="str">
        <f t="shared" ref="AI16:AJ16" si="0">IF(Y11=1,AA16, "")</f>
        <v/>
      </c>
      <c r="AJ16" s="111" t="str">
        <f t="shared" si="0"/>
        <v/>
      </c>
      <c r="AK16" s="112"/>
      <c r="AL16" s="112"/>
      <c r="AM16" s="73"/>
      <c r="AR16" s="74"/>
      <c r="AS16" s="74"/>
      <c r="AT16" s="74"/>
      <c r="AU16" s="74"/>
      <c r="AV16" s="74"/>
      <c r="AW16" s="74"/>
      <c r="AX16" s="74"/>
      <c r="AY16" s="74"/>
      <c r="AZ16" s="74"/>
      <c r="BA16" s="74"/>
    </row>
    <row r="17" spans="2:53" ht="12.75" customHeight="1" x14ac:dyDescent="0.25">
      <c r="B17" s="79"/>
      <c r="C17" s="81"/>
      <c r="D17" s="200"/>
      <c r="E17" s="92"/>
      <c r="F17" s="93"/>
      <c r="G17" s="94"/>
      <c r="H17" s="81"/>
      <c r="I17" s="92"/>
      <c r="J17" s="92"/>
      <c r="K17" s="93"/>
      <c r="L17" s="94"/>
      <c r="M17" s="81"/>
      <c r="N17" s="81"/>
      <c r="O17" s="81"/>
      <c r="P17" s="81"/>
      <c r="Q17" s="81"/>
      <c r="R17" s="83"/>
      <c r="S17" s="20"/>
      <c r="T17" s="20"/>
      <c r="U17" s="63"/>
      <c r="V17" s="18"/>
      <c r="W17" s="61">
        <f>IF(Y11=0, "",IF(VLOOKUP(Y11, B43:G126, 3,FALSE) &lt;&gt; "", VLOOKUP(Y11, B43:G126, 3,FALSE),  "--"))</f>
        <v>0.65</v>
      </c>
      <c r="X17" s="61">
        <f>IF(Y11=0, "",IF(VLOOKUP(Y11, B43:G126, 4,FALSE) &lt;&gt;"", VLOOKUP(Y11, B43:G126, 4,FALSE),  "--"))</f>
        <v>0.69</v>
      </c>
      <c r="Y17" s="61">
        <f>IF(Y11=0, "",IF(VLOOKUP(Y11, B43:G126, 5,FALSE) &lt;&gt; "", VLOOKUP(Y11, B43:G126,5,FALSE),  "--"))</f>
        <v>0.71</v>
      </c>
      <c r="Z17" s="61">
        <f>IF(Y11=0, "",IF(VLOOKUP(Y11, B43:G126, 6,FALSE) &lt;&gt; "", VLOOKUP(Y11, B43:G126, 6,FALSE),  "--"))</f>
        <v>0.81</v>
      </c>
      <c r="AA17" s="110">
        <f>IF(OR(U11 = 3, U11=6),"", W17)</f>
        <v>0.65</v>
      </c>
      <c r="AB17" s="110">
        <f>IF(OR(U11 = 2, U11=5),"", X17)</f>
        <v>0.69</v>
      </c>
      <c r="AC17" s="110" t="str">
        <f>IF(OR(U11 = 1, U11=4),"", Y17)</f>
        <v/>
      </c>
      <c r="AD17" s="62"/>
      <c r="AE17" s="111" t="str">
        <f>IF(OR(U11 = 3, U11=6),W17, "")</f>
        <v/>
      </c>
      <c r="AF17" s="111" t="str">
        <f>IF(OR(U11 = 2, U11=5),X17, "")</f>
        <v/>
      </c>
      <c r="AG17" s="111">
        <f>IF(OR(U11 = 1, U11=4),Y17, "")</f>
        <v>0.71</v>
      </c>
      <c r="AH17" s="113"/>
      <c r="AI17" s="113"/>
      <c r="AJ17" s="114"/>
      <c r="AK17" s="112"/>
      <c r="AL17" s="112"/>
      <c r="AM17" s="73"/>
      <c r="AR17" s="74"/>
      <c r="AS17" s="74"/>
      <c r="AT17" s="74"/>
      <c r="AU17" s="74"/>
      <c r="AV17" s="74"/>
      <c r="AW17" s="74"/>
      <c r="AX17" s="74"/>
      <c r="AY17" s="74"/>
      <c r="AZ17" s="74"/>
      <c r="BA17" s="74"/>
    </row>
    <row r="18" spans="2:53" ht="12.75" customHeight="1" x14ac:dyDescent="0.25">
      <c r="B18" s="79"/>
      <c r="C18" s="81"/>
      <c r="D18" s="200"/>
      <c r="E18" s="92"/>
      <c r="F18" s="93"/>
      <c r="G18" s="94"/>
      <c r="H18" s="81"/>
      <c r="I18" s="92"/>
      <c r="J18" s="92"/>
      <c r="K18" s="93"/>
      <c r="L18" s="94"/>
      <c r="M18" s="81"/>
      <c r="N18" s="81"/>
      <c r="O18" s="81"/>
      <c r="P18" s="81"/>
      <c r="Q18" s="81"/>
      <c r="R18" s="83"/>
      <c r="S18" s="20"/>
      <c r="T18" s="20"/>
      <c r="U18" s="20"/>
      <c r="V18" s="18"/>
      <c r="W18" s="61">
        <f>IF(AA11=0, "",IF(VLOOKUP(AA11, B43:G126, 3,FALSE) &lt;&gt; "", VLOOKUP(AA11, B43:G126, 3,FALSE),  "--"))</f>
        <v>0.63</v>
      </c>
      <c r="X18" s="61">
        <f>IF(AA11=0, "",IF(VLOOKUP(AA11, B43:G126,4,FALSE) &lt;&gt; "", VLOOKUP(AA11, B43:G126, 4,FALSE),  "--"))</f>
        <v>0.68</v>
      </c>
      <c r="Y18" s="61">
        <f>IF(AA11=0, "",IF(VLOOKUP(AA11, B43:G126, 5,FALSE) &lt;&gt; "", VLOOKUP(AA11, B43:G126, 5,FALSE),  "--"))</f>
        <v>0.7</v>
      </c>
      <c r="Z18" s="61">
        <f>IF(AA11=0, "",IF(VLOOKUP(AA11, B43:G126, 6,FALSE) &lt;&gt;"", VLOOKUP(AA11, B43:G126, 6,FALSE),  "--"))</f>
        <v>0.79</v>
      </c>
      <c r="AA18" s="110">
        <f>IF(OR(U11 = 3, U11=6),"", W18)</f>
        <v>0.63</v>
      </c>
      <c r="AB18" s="110">
        <f>IF(OR(U11 = 2, U11=5),"", X18)</f>
        <v>0.68</v>
      </c>
      <c r="AC18" s="110" t="str">
        <f>IF(OR(U11 = 1, U11=4),"", Y18)</f>
        <v/>
      </c>
      <c r="AD18" s="37"/>
      <c r="AE18" s="111" t="str">
        <f>IF(OR(U11 = 3, U11=6),W18, "")</f>
        <v/>
      </c>
      <c r="AF18" s="111" t="str">
        <f>IF(OR(U11 = 2, U11=5),X18, "")</f>
        <v/>
      </c>
      <c r="AG18" s="111">
        <f>IF(OR(U11 = 1, U11=4),Y18, "")</f>
        <v>0.7</v>
      </c>
      <c r="AH18" s="113"/>
      <c r="AI18" s="114"/>
      <c r="AJ18" s="114"/>
      <c r="AK18" s="112"/>
      <c r="AL18" s="112"/>
      <c r="AM18" s="73"/>
      <c r="AR18" s="74"/>
      <c r="AS18" s="74"/>
      <c r="AT18" s="74"/>
      <c r="AU18" s="74"/>
      <c r="AV18" s="74"/>
      <c r="AW18" s="74"/>
      <c r="AX18" s="74"/>
      <c r="AY18" s="74"/>
      <c r="AZ18" s="74"/>
      <c r="BA18" s="74"/>
    </row>
    <row r="19" spans="2:53" ht="12.75" customHeight="1" x14ac:dyDescent="0.25">
      <c r="B19" s="79"/>
      <c r="C19" s="81"/>
      <c r="D19" s="201"/>
      <c r="E19" s="92"/>
      <c r="F19" s="93"/>
      <c r="G19" s="94"/>
      <c r="H19" s="81"/>
      <c r="I19" s="92"/>
      <c r="J19" s="92"/>
      <c r="K19" s="93"/>
      <c r="L19" s="94"/>
      <c r="M19" s="81"/>
      <c r="N19" s="81"/>
      <c r="O19" s="81"/>
      <c r="P19" s="81"/>
      <c r="Q19" s="81"/>
      <c r="R19" s="83"/>
      <c r="S19" s="20"/>
      <c r="T19" s="20"/>
      <c r="U19" s="20"/>
      <c r="V19" s="18"/>
      <c r="W19" s="61">
        <f>IF(AC11=0, "",IF(VLOOKUP(AC11, B43:G126, 3,FALSE) &lt;&gt; "", VLOOKUP(AC11, B43:G126, 3,FALSE),  "--"))</f>
        <v>0.56000000000000005</v>
      </c>
      <c r="X19" s="61">
        <f>IF(AC11=0, "",IF(VLOOKUP(AC11, B43:G126, 4,FALSE) &lt;&gt; "", VLOOKUP(AC11, B43:G126,4,FALSE),  "--"))</f>
        <v>0.63</v>
      </c>
      <c r="Y19" s="61">
        <f>IF(AC11=0, "",IF(VLOOKUP(AC11, B43:G126, 5,FALSE) &lt;&gt; "", VLOOKUP(AC11, B43:G126,5,FALSE),  "--"))</f>
        <v>0.63</v>
      </c>
      <c r="Z19" s="61">
        <f>IF(AC11=0, "",IF(VLOOKUP(AC11, B43:G126, 6,FALSE) &lt;&gt; "", VLOOKUP(AC11, B43:G126,6,FALSE),  "--"))</f>
        <v>0.71</v>
      </c>
      <c r="AA19" s="110">
        <f>IF(OR(U11 = 3, U11=6),"", W19)</f>
        <v>0.56000000000000005</v>
      </c>
      <c r="AB19" s="110">
        <f>IF(OR(U11 = 2, U11=5),"", X19)</f>
        <v>0.63</v>
      </c>
      <c r="AC19" s="110" t="str">
        <f>IF(OR(U11 = 1, U11=4),"", Y19)</f>
        <v/>
      </c>
      <c r="AD19" s="37"/>
      <c r="AE19" s="111" t="str">
        <f>IF(OR(U11 = 3, U11=6),W19, "")</f>
        <v/>
      </c>
      <c r="AF19" s="111" t="str">
        <f>IF(OR(U11 = 2, U11=5),X19, "")</f>
        <v/>
      </c>
      <c r="AG19" s="111">
        <f>IF(OR(U11 = 1, U11=4),Y19, "")</f>
        <v>0.63</v>
      </c>
      <c r="AH19" s="114"/>
      <c r="AI19" s="114"/>
      <c r="AJ19" s="114"/>
      <c r="AK19" s="112"/>
      <c r="AL19" s="112"/>
      <c r="AM19" s="73"/>
      <c r="AR19" s="74"/>
      <c r="AS19" s="74"/>
      <c r="AT19" s="74"/>
      <c r="AU19" s="74"/>
      <c r="AV19" s="74"/>
      <c r="AW19" s="74"/>
      <c r="AX19" s="74"/>
      <c r="AY19" s="74"/>
      <c r="AZ19" s="74"/>
      <c r="BA19" s="74"/>
    </row>
    <row r="20" spans="2:53" ht="12.75" customHeight="1" x14ac:dyDescent="0.25">
      <c r="B20" s="79"/>
      <c r="C20" s="81"/>
      <c r="D20" s="92"/>
      <c r="E20" s="92"/>
      <c r="F20" s="93"/>
      <c r="G20" s="94"/>
      <c r="H20" s="81"/>
      <c r="I20" s="92"/>
      <c r="J20" s="92"/>
      <c r="K20" s="93"/>
      <c r="L20" s="94"/>
      <c r="M20" s="81"/>
      <c r="N20" s="81"/>
      <c r="O20" s="81"/>
      <c r="P20" s="81"/>
      <c r="Q20" s="81"/>
      <c r="R20" s="83"/>
      <c r="S20" s="20"/>
      <c r="T20" s="18"/>
      <c r="U20" s="20"/>
      <c r="V20" s="18"/>
      <c r="W20" s="61">
        <f>IF(AE11=0, "",IF(VLOOKUP(AE11, B43:G126, 3,FALSE) &lt;&gt; "", VLOOKUP(AE11, B43:G126, 3,FALSE),  "--"))</f>
        <v>0.76</v>
      </c>
      <c r="X20" s="61">
        <f>IF(AE11=0, "",IF(VLOOKUP(AE11, B43:G126, 4,FALSE) &lt;&gt;"", VLOOKUP(AE11, B43:G126, 4,FALSE),  "--"))</f>
        <v>0.77</v>
      </c>
      <c r="Y20" s="61">
        <f>IF(AE11=0, "",IF(VLOOKUP(AE11, B43:G126,5,FALSE) &lt;&gt; "", VLOOKUP(AE11, B43:G126,5,FALSE),  "--"))</f>
        <v>0.81</v>
      </c>
      <c r="Z20" s="61">
        <f>IF(AE11=0, "",IF(VLOOKUP(AE11, B43:G126, 6,FALSE) &lt;&gt; "", VLOOKUP(AE11, B43:G126, 6,FALSE),  "--"))</f>
        <v>0.88</v>
      </c>
      <c r="AA20" s="110">
        <f>IF(OR(U11 = 3, U11=6),"", W20)</f>
        <v>0.76</v>
      </c>
      <c r="AB20" s="110">
        <f>IF(OR(U11 = 2, U11=5),"", X20)</f>
        <v>0.77</v>
      </c>
      <c r="AC20" s="110" t="str">
        <f>IF(OR(U11 = 1, U11=4),"", Y20)</f>
        <v/>
      </c>
      <c r="AD20" s="20"/>
      <c r="AE20" s="111" t="str">
        <f>IF(OR(U11 = 3, U11=6),W20, "")</f>
        <v/>
      </c>
      <c r="AF20" s="111" t="str">
        <f>IF(OR(U11 = 2, U11=5),X20, "")</f>
        <v/>
      </c>
      <c r="AG20" s="111">
        <f>IF(OR(U11 = 1, U11=4),Y20, "")</f>
        <v>0.81</v>
      </c>
      <c r="AH20" s="114"/>
      <c r="AI20" s="114"/>
      <c r="AJ20" s="114"/>
      <c r="AK20" s="112"/>
      <c r="AL20" s="112"/>
      <c r="AM20" s="73"/>
      <c r="AR20" s="74"/>
      <c r="AS20" s="74"/>
      <c r="AT20" s="74"/>
      <c r="AU20" s="74"/>
      <c r="AV20" s="74"/>
      <c r="AW20" s="74"/>
      <c r="AX20" s="74"/>
      <c r="AY20" s="74"/>
      <c r="AZ20" s="74"/>
      <c r="BA20" s="74"/>
    </row>
    <row r="21" spans="2:53" ht="12.75" customHeight="1" x14ac:dyDescent="0.25">
      <c r="B21" s="79"/>
      <c r="C21" s="81"/>
      <c r="D21" s="92"/>
      <c r="E21" s="92"/>
      <c r="F21" s="93"/>
      <c r="G21" s="94"/>
      <c r="H21" s="81"/>
      <c r="I21" s="92"/>
      <c r="J21" s="92"/>
      <c r="K21" s="93"/>
      <c r="L21" s="94"/>
      <c r="M21" s="81"/>
      <c r="N21" s="81"/>
      <c r="O21" s="81"/>
      <c r="P21" s="81"/>
      <c r="Q21" s="81"/>
      <c r="R21" s="83"/>
      <c r="S21" s="20"/>
      <c r="T21" s="18"/>
      <c r="U21" s="20"/>
      <c r="V21" s="18" t="s">
        <v>92</v>
      </c>
      <c r="W21" s="61">
        <f>IF(W12=0, "",IF(VLOOKUP(W12, B43:G126, 3,FALSE) &lt;&gt; "", VLOOKUP(W12, B43:G126, 3,FALSE),  "--"))</f>
        <v>0.4</v>
      </c>
      <c r="X21" s="61">
        <f>IF(W12=0, "",IF(VLOOKUP(W12, B43:G126, 4,FALSE) &lt;&gt; "", VLOOKUP(W12, B43:G126, 4,FALSE),  "--"))</f>
        <v>0.49</v>
      </c>
      <c r="Y21" s="61">
        <f>IF(W12=0, "",IF(VLOOKUP(W12, B43:G126, 5,FALSE) &lt;&gt; "", VLOOKUP(W12, B43:G126, 5,FALSE),  "--"))</f>
        <v>0.56000000000000005</v>
      </c>
      <c r="Z21" s="61">
        <f>IF(W12=0, "",IF(VLOOKUP(W12, B43:G126, 6,FALSE) &lt;&gt; "", VLOOKUP(W12, B43:G126, 6,FALSE),  "--"))</f>
        <v>0.53</v>
      </c>
      <c r="AA21" s="110">
        <f>IF(OR(U12 = 3, U12=6),"", W21)</f>
        <v>0.4</v>
      </c>
      <c r="AB21" s="110">
        <f>IF(OR(U12 = 2, U12=5),"", X21)</f>
        <v>0.49</v>
      </c>
      <c r="AC21" s="110" t="str">
        <f>IF(OR(U12 = 1, U12=4),"", Y21)</f>
        <v/>
      </c>
      <c r="AD21" s="20"/>
      <c r="AE21" s="111" t="str">
        <f>IF(OR(U12 = 3, U12=6),W21, "")</f>
        <v/>
      </c>
      <c r="AF21" s="111" t="str">
        <f>IF(OR(U12 = 2, U12=5),X21, "")</f>
        <v/>
      </c>
      <c r="AG21" s="111">
        <f>IF(OR(U12 = 1, U12=4),Y21, "")</f>
        <v>0.56000000000000005</v>
      </c>
      <c r="AH21" s="114"/>
      <c r="AI21" s="114"/>
      <c r="AJ21" s="114"/>
      <c r="AK21" s="112"/>
      <c r="AL21" s="112"/>
      <c r="AM21" s="73"/>
      <c r="AR21" s="74"/>
      <c r="AS21" s="74"/>
      <c r="AT21" s="74"/>
      <c r="AU21" s="74"/>
      <c r="AV21" s="74"/>
      <c r="AW21" s="74"/>
      <c r="AX21" s="74"/>
      <c r="AY21" s="74"/>
      <c r="AZ21" s="74"/>
      <c r="BA21" s="74"/>
    </row>
    <row r="22" spans="2:53" ht="12.75" customHeight="1" x14ac:dyDescent="0.25">
      <c r="B22" s="79"/>
      <c r="C22" s="81"/>
      <c r="D22" s="92"/>
      <c r="E22" s="92"/>
      <c r="F22" s="93"/>
      <c r="G22" s="94"/>
      <c r="H22" s="81"/>
      <c r="I22" s="92"/>
      <c r="J22" s="92"/>
      <c r="K22" s="93"/>
      <c r="L22" s="94"/>
      <c r="M22" s="81"/>
      <c r="N22" s="81"/>
      <c r="O22" s="81"/>
      <c r="P22" s="81"/>
      <c r="Q22" s="81"/>
      <c r="R22" s="83"/>
      <c r="S22" s="20"/>
      <c r="T22" s="20"/>
      <c r="U22" s="20"/>
      <c r="V22" s="18"/>
      <c r="W22" s="61">
        <f>IF(Y12=0, "",IF(VLOOKUP(Y12, B43:G126, 3,FALSE) &lt;&gt; "", VLOOKUP(Y12, B43:G126, 3,FALSE),  "--"))</f>
        <v>0.69</v>
      </c>
      <c r="X22" s="61">
        <f>IF(Y12=0, "",IF(VLOOKUP(Y12, B43:G126, 4,FALSE) &lt;&gt; "", VLOOKUP(Y12, B43:G126, 4,FALSE),  "--"))</f>
        <v>0.76</v>
      </c>
      <c r="Y22" s="61">
        <f>IF(Y12=0, "",IF(VLOOKUP(Y12, B43:G126, 5,FALSE) &lt;&gt; "", VLOOKUP(Y12, B43:G126, 5,FALSE),  "--"))</f>
        <v>0.76</v>
      </c>
      <c r="Z22" s="61">
        <f>IF(Y12=0, "",IF(VLOOKUP(Y12, B43:G126, 6,FALSE) &lt;&gt; "", VLOOKUP(Y12, B43:G126,6,FALSE),  "--"))</f>
        <v>0.74</v>
      </c>
      <c r="AA22" s="110">
        <f>IF(OR(U12 = 3, U12=6),"", W22)</f>
        <v>0.69</v>
      </c>
      <c r="AB22" s="110">
        <f>IF(OR(U12 = 2, U12=5),"", X22)</f>
        <v>0.76</v>
      </c>
      <c r="AC22" s="110" t="str">
        <f>IF(OR(U12 = 1, U12=4),"", Y22)</f>
        <v/>
      </c>
      <c r="AD22" s="20"/>
      <c r="AE22" s="111" t="str">
        <f>IF(OR(U12 = 3, U12=6),W22, "")</f>
        <v/>
      </c>
      <c r="AF22" s="111" t="str">
        <f>IF(OR(U12 = 2, U12=5),X22, "")</f>
        <v/>
      </c>
      <c r="AG22" s="111">
        <f>IF(OR(U12 = 1, U12=4),Y22, "")</f>
        <v>0.76</v>
      </c>
      <c r="AH22" s="114"/>
      <c r="AI22" s="114"/>
      <c r="AJ22" s="114"/>
      <c r="AK22" s="112"/>
      <c r="AL22" s="112"/>
      <c r="AM22" s="73"/>
      <c r="AR22" s="74"/>
      <c r="AS22" s="74"/>
      <c r="AT22" s="74"/>
      <c r="AU22" s="74"/>
      <c r="AV22" s="74"/>
      <c r="AW22" s="74"/>
      <c r="AX22" s="74"/>
      <c r="AY22" s="74"/>
      <c r="AZ22" s="74"/>
      <c r="BA22" s="74"/>
    </row>
    <row r="23" spans="2:53" ht="12.75" customHeight="1" x14ac:dyDescent="0.25">
      <c r="B23" s="79"/>
      <c r="C23" s="81"/>
      <c r="D23" s="92"/>
      <c r="E23" s="92"/>
      <c r="F23" s="93"/>
      <c r="G23" s="94"/>
      <c r="H23" s="81"/>
      <c r="I23" s="92"/>
      <c r="J23" s="92"/>
      <c r="K23" s="93"/>
      <c r="L23" s="94"/>
      <c r="M23" s="81"/>
      <c r="N23" s="81"/>
      <c r="O23" s="81"/>
      <c r="P23" s="81"/>
      <c r="Q23" s="81"/>
      <c r="R23" s="83"/>
      <c r="S23" s="20"/>
      <c r="T23" s="20"/>
      <c r="U23" s="20"/>
      <c r="V23" s="95"/>
      <c r="W23" s="61">
        <f>IF(AA12=0, "",IF(VLOOKUP(AA12, B43:G126, 3,FALSE) &lt;&gt; "", VLOOKUP(AA12, B43:G126, 3,FALSE),  "--"))</f>
        <v>0.78</v>
      </c>
      <c r="X23" s="61">
        <f>IF(AA12=0, "",IF(VLOOKUP(AA12, B43:G126, 4,FALSE) &lt;&gt; "", VLOOKUP(AA12, B43:G126, 4,FALSE),  "--"))</f>
        <v>0.83</v>
      </c>
      <c r="Y23" s="61">
        <f>IF(AA12=0, "",IF(VLOOKUP(AA12, B43:G126,5,FALSE) &lt;&gt; "", VLOOKUP(AA12, B43:G126, 5,FALSE),  "--"))</f>
        <v>0.85</v>
      </c>
      <c r="Z23" s="61">
        <f>IF(AA12=0, "",IF(VLOOKUP(AA12, B43:G126, 6,FALSE) &lt;&gt; "", VLOOKUP(AA12, B43:G126,6,FALSE),  "--"))</f>
        <v>0.84</v>
      </c>
      <c r="AA23" s="110">
        <f>IF(OR(U12 = 3, U12=6),"", W23)</f>
        <v>0.78</v>
      </c>
      <c r="AB23" s="110">
        <f>IF(OR(U12 = 2, U12=5),"", X23)</f>
        <v>0.83</v>
      </c>
      <c r="AC23" s="110" t="str">
        <f>IF(OR(U12 = 1, U12=4),"", Y23)</f>
        <v/>
      </c>
      <c r="AD23" s="20"/>
      <c r="AE23" s="111" t="str">
        <f>IF(OR(U12 = 3, U12=6),W23, "")</f>
        <v/>
      </c>
      <c r="AF23" s="111" t="str">
        <f>IF(OR(U12 = 2, U12=5),X23, "")</f>
        <v/>
      </c>
      <c r="AG23" s="111">
        <f>IF(OR(U12 = 1, U12=4),Y23, "")</f>
        <v>0.85</v>
      </c>
      <c r="AH23" s="114"/>
      <c r="AI23" s="114"/>
      <c r="AJ23" s="114"/>
      <c r="AK23" s="112"/>
      <c r="AL23" s="112"/>
      <c r="AM23" s="73"/>
      <c r="AR23" s="74"/>
      <c r="AS23" s="74"/>
      <c r="AT23" s="74"/>
      <c r="AU23" s="74"/>
      <c r="AV23" s="74"/>
      <c r="AW23" s="74"/>
      <c r="AX23" s="74"/>
      <c r="AY23" s="74"/>
      <c r="AZ23" s="74"/>
      <c r="BA23" s="74"/>
    </row>
    <row r="24" spans="2:53" ht="12.75" customHeight="1" x14ac:dyDescent="0.25">
      <c r="B24" s="79"/>
      <c r="C24" s="81"/>
      <c r="D24" s="92"/>
      <c r="E24" s="92"/>
      <c r="F24" s="93"/>
      <c r="G24" s="94"/>
      <c r="H24" s="81"/>
      <c r="I24" s="92"/>
      <c r="J24" s="92"/>
      <c r="K24" s="93"/>
      <c r="L24" s="94"/>
      <c r="M24" s="81"/>
      <c r="N24" s="81"/>
      <c r="O24" s="81"/>
      <c r="P24" s="81"/>
      <c r="Q24" s="81"/>
      <c r="R24" s="83"/>
      <c r="S24" s="20"/>
      <c r="T24" s="20"/>
      <c r="U24" s="8"/>
      <c r="V24" s="95"/>
      <c r="W24" s="61">
        <f>IF(AC12=0, "",IF(VLOOKUP(AC12, B43:G126, 3,FALSE) &lt;&gt; "", VLOOKUP(AC12, B43:G126, 3,FALSE),  "--"))</f>
        <v>0.92</v>
      </c>
      <c r="X24" s="61">
        <f>IF(AC12=0, "",IF(VLOOKUP(AC12, B43:G126, 4,FALSE) &lt;&gt; "", VLOOKUP(AC12, B43:G126, 4,FALSE),  "--"))</f>
        <v>0.91</v>
      </c>
      <c r="Y24" s="61">
        <f>IF(AC12=0, "",IF(VLOOKUP(AC12, B43:G126, 5,FALSE) &lt;&gt; "", VLOOKUP(AC12, B43:G126, 5,FALSE),  "--"))</f>
        <v>0.95</v>
      </c>
      <c r="Z24" s="61">
        <f>IF(AC12=0, "",IF(VLOOKUP(AC12, B43:G126, 6,FALSE) &lt;&gt; "", VLOOKUP(AC12, B43:G126, 6,FALSE),  "--"))</f>
        <v>0.94</v>
      </c>
      <c r="AA24" s="110">
        <f>IF(OR(U12 = 3, U12=6),"", W24)</f>
        <v>0.92</v>
      </c>
      <c r="AB24" s="110">
        <f>IF(OR(U12 = 2, U12=5),"", X24)</f>
        <v>0.91</v>
      </c>
      <c r="AC24" s="110" t="str">
        <f>IF(OR(U12 = 1, U12=4),"", Y24)</f>
        <v/>
      </c>
      <c r="AD24" s="8"/>
      <c r="AE24" s="111" t="str">
        <f>IF(OR(U12 = 3, U12=6),W24, "")</f>
        <v/>
      </c>
      <c r="AF24" s="111" t="str">
        <f>IF(OR(U12 = 2, U12=5),X24, "")</f>
        <v/>
      </c>
      <c r="AG24" s="111">
        <f>IF(OR(U12 = 1, U12=4),Y24, "")</f>
        <v>0.95</v>
      </c>
      <c r="AH24" s="114"/>
      <c r="AI24" s="114"/>
      <c r="AJ24" s="114"/>
      <c r="AK24" s="112"/>
      <c r="AL24" s="112"/>
      <c r="AM24" s="73"/>
      <c r="AR24" s="74"/>
      <c r="AS24" s="74"/>
      <c r="AT24" s="74"/>
      <c r="AU24" s="74"/>
      <c r="AV24" s="74"/>
      <c r="AW24" s="74"/>
      <c r="AX24" s="74"/>
      <c r="AY24" s="74"/>
      <c r="AZ24" s="74"/>
      <c r="BA24" s="74"/>
    </row>
    <row r="25" spans="2:53" ht="12.75" customHeight="1" x14ac:dyDescent="0.25">
      <c r="B25" s="79"/>
      <c r="C25" s="81"/>
      <c r="D25" s="92"/>
      <c r="E25" s="92"/>
      <c r="F25" s="93"/>
      <c r="G25" s="94"/>
      <c r="H25" s="81"/>
      <c r="I25" s="92"/>
      <c r="J25" s="92"/>
      <c r="K25" s="93"/>
      <c r="L25" s="94"/>
      <c r="M25" s="81"/>
      <c r="N25" s="81"/>
      <c r="O25" s="81"/>
      <c r="P25" s="81"/>
      <c r="Q25" s="81"/>
      <c r="R25" s="83"/>
      <c r="S25" s="20"/>
      <c r="T25" s="20"/>
      <c r="U25" s="8"/>
      <c r="V25" s="95"/>
      <c r="W25" s="61" t="str">
        <f>IF(AE12=0, "",IF(VLOOKUP(AE12, B43:G126, 3,FALSE) &lt;&gt; "", VLOOKUP(AE12, B43:G126, 3,FALSE),  "--"))</f>
        <v/>
      </c>
      <c r="X25" s="61" t="str">
        <f>IF(AE12=0, "",IF(VLOOKUP(AE12, B43:G126, 4,FALSE) &lt;&gt; "", VLOOKUP(AE12, B43:G126,4,FALSE),  "--"))</f>
        <v/>
      </c>
      <c r="Y25" s="61" t="str">
        <f>IF(AE12=0, "",IF(VLOOKUP(AE12, B43:G126, 5,FALSE) &lt;&gt; "", VLOOKUP(AE12, B43:G126, 5,FALSE),  "--"))</f>
        <v/>
      </c>
      <c r="Z25" s="61" t="str">
        <f>IF(AE12=0, "",IF(VLOOKUP(AE12, B43:G126, 6,FALSE) &lt;&gt; "", VLOOKUP(AE12, B43:G126,6,FALSE),  "--"))</f>
        <v/>
      </c>
      <c r="AA25" s="110" t="str">
        <f>IF(OR(U12 = 3, U12=6),"", W25)</f>
        <v/>
      </c>
      <c r="AB25" s="110" t="str">
        <f>IF(OR(U12 = 2, U12=5),"", X25)</f>
        <v/>
      </c>
      <c r="AC25" s="110" t="str">
        <f>IF(OR(U12 = 1, U12=4),"", Y25)</f>
        <v/>
      </c>
      <c r="AD25" s="8"/>
      <c r="AE25" s="111" t="str">
        <f>IF(OR(U12 = 3, U12=6),W25, "")</f>
        <v/>
      </c>
      <c r="AF25" s="111" t="str">
        <f>IF(OR(U12 = 2, U12=5),X25, "")</f>
        <v/>
      </c>
      <c r="AG25" s="111" t="str">
        <f>IF(OR(U12 = 1, U12=4),Y25, "")</f>
        <v/>
      </c>
      <c r="AH25" s="114"/>
      <c r="AI25" s="114"/>
      <c r="AJ25" s="114"/>
      <c r="AK25" s="112"/>
      <c r="AL25" s="112"/>
      <c r="AM25" s="73"/>
      <c r="AR25" s="74"/>
      <c r="AS25" s="74"/>
      <c r="AT25" s="74"/>
      <c r="AU25" s="74"/>
      <c r="AV25" s="74"/>
      <c r="AW25" s="74"/>
      <c r="AX25" s="74"/>
      <c r="AY25" s="74"/>
      <c r="AZ25" s="74"/>
      <c r="BA25" s="74"/>
    </row>
    <row r="26" spans="2:53" ht="12.75" customHeight="1" x14ac:dyDescent="0.25">
      <c r="B26" s="79"/>
      <c r="C26" s="81"/>
      <c r="D26" s="92"/>
      <c r="E26" s="92"/>
      <c r="F26" s="93"/>
      <c r="G26" s="94"/>
      <c r="H26" s="81"/>
      <c r="I26" s="92"/>
      <c r="J26" s="92"/>
      <c r="K26" s="93"/>
      <c r="L26" s="94"/>
      <c r="M26" s="81"/>
      <c r="N26" s="81"/>
      <c r="O26" s="81"/>
      <c r="P26" s="81"/>
      <c r="Q26" s="81"/>
      <c r="R26" s="83"/>
      <c r="S26" s="20"/>
      <c r="T26" s="20"/>
      <c r="U26" s="8"/>
      <c r="V26" s="62"/>
      <c r="W26" s="115" t="str">
        <f>IF(OR(U11 = 3, U11=6),"","2015")</f>
        <v>2015</v>
      </c>
      <c r="X26" s="115" t="str">
        <f>IF(OR(U11 = 2, U11=5),"", "2016")</f>
        <v>2016</v>
      </c>
      <c r="Y26" s="115" t="str">
        <f>IF(OR(U11 = 1, U11=4), "", "2017")</f>
        <v/>
      </c>
      <c r="Z26" s="115">
        <v>2018</v>
      </c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73"/>
      <c r="AM26" s="73"/>
      <c r="AR26" s="74"/>
      <c r="AS26" s="74"/>
      <c r="AT26" s="74"/>
      <c r="AU26" s="74"/>
      <c r="AV26" s="74"/>
      <c r="AW26" s="74"/>
      <c r="AX26" s="74"/>
      <c r="AY26" s="74"/>
      <c r="AZ26" s="74"/>
      <c r="BA26" s="74"/>
    </row>
    <row r="27" spans="2:53" ht="15.75" x14ac:dyDescent="0.25">
      <c r="B27" s="79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3"/>
      <c r="S27" s="20"/>
      <c r="T27" s="20"/>
      <c r="U27" s="8"/>
      <c r="V27" s="95"/>
      <c r="W27" s="116" t="str">
        <f>IF(OR(U11 = 3, U11=6),"2015", "")</f>
        <v/>
      </c>
      <c r="X27" s="116" t="str">
        <f>IF(OR(U11 =2, U11=5),"2016", "")</f>
        <v/>
      </c>
      <c r="Y27" s="116" t="str">
        <f>IF(OR(U11 = 1, U11=4),"2017", "")</f>
        <v>2017</v>
      </c>
      <c r="Z27" s="117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73"/>
      <c r="AM27" s="73"/>
      <c r="AR27" s="74"/>
      <c r="AS27" s="74"/>
      <c r="AT27" s="74"/>
      <c r="AU27" s="74"/>
      <c r="AV27" s="74"/>
      <c r="AW27" s="74"/>
      <c r="AX27" s="74"/>
      <c r="AY27" s="74"/>
      <c r="AZ27" s="74"/>
      <c r="BA27" s="74"/>
    </row>
    <row r="28" spans="2:53" ht="15.75" x14ac:dyDescent="0.25">
      <c r="B28" s="79"/>
      <c r="C28" s="81"/>
      <c r="D28" s="97"/>
      <c r="E28" s="97"/>
      <c r="F28" s="97"/>
      <c r="G28" s="97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3"/>
      <c r="S28" s="20"/>
      <c r="T28" s="20"/>
      <c r="U28" s="8"/>
      <c r="V28" s="18"/>
      <c r="W28" s="115" t="str">
        <f>IF(OR(U12 = 3, U12=6),"", "2015")</f>
        <v>2015</v>
      </c>
      <c r="X28" s="115" t="str">
        <f>IF(OR(U12 = 2, U12=5),"", "2016")</f>
        <v>2016</v>
      </c>
      <c r="Y28" s="115" t="str">
        <f>IF(OR(U12 = 1, U12=4), "", "2017")</f>
        <v/>
      </c>
      <c r="Z28" s="115">
        <v>2018</v>
      </c>
      <c r="AA28" s="8"/>
      <c r="AB28" s="8"/>
      <c r="AC28" s="8"/>
      <c r="AD28" s="36"/>
      <c r="AE28" s="18"/>
      <c r="AF28" s="18"/>
      <c r="AG28" s="18"/>
      <c r="AH28" s="18"/>
      <c r="AI28" s="18"/>
      <c r="AJ28" s="18"/>
      <c r="AK28" s="73"/>
      <c r="AM28" s="73"/>
      <c r="AR28" s="74"/>
      <c r="AS28" s="74"/>
      <c r="AT28" s="74"/>
      <c r="AU28" s="74"/>
      <c r="AV28" s="74"/>
      <c r="AW28" s="74"/>
      <c r="AX28" s="74"/>
      <c r="AY28" s="74"/>
      <c r="AZ28" s="74"/>
      <c r="BA28" s="74"/>
    </row>
    <row r="29" spans="2:53" ht="13.5" customHeight="1" x14ac:dyDescent="0.25">
      <c r="B29" s="79"/>
      <c r="C29" s="81"/>
      <c r="D29" s="90"/>
      <c r="E29" s="90"/>
      <c r="F29" s="91"/>
      <c r="G29" s="91"/>
      <c r="H29" s="81"/>
      <c r="I29" s="90"/>
      <c r="J29" s="90"/>
      <c r="K29" s="91"/>
      <c r="L29" s="91"/>
      <c r="M29" s="81"/>
      <c r="N29" s="81"/>
      <c r="O29" s="81"/>
      <c r="P29" s="81"/>
      <c r="Q29" s="81"/>
      <c r="R29" s="83"/>
      <c r="S29" s="20"/>
      <c r="T29" s="20"/>
      <c r="U29" s="47"/>
      <c r="V29" s="95"/>
      <c r="W29" s="116" t="str">
        <f>IF(OR(U12 = 3, U12=6),"2015", "")</f>
        <v/>
      </c>
      <c r="X29" s="116" t="str">
        <f>IF(OR(U12 = 2, U12=5),"2016", "")</f>
        <v/>
      </c>
      <c r="Y29" s="116" t="str">
        <f>IF(OR(U12 = 1, U12=4),"2017", "")</f>
        <v>2017</v>
      </c>
      <c r="Z29" s="117"/>
      <c r="AA29" s="47"/>
      <c r="AB29" s="49"/>
      <c r="AC29" s="47"/>
      <c r="AD29" s="49"/>
      <c r="AE29" s="18"/>
      <c r="AF29" s="18"/>
      <c r="AG29" s="18"/>
      <c r="AH29" s="18"/>
      <c r="AI29" s="18"/>
      <c r="AJ29" s="18"/>
      <c r="AK29" s="73"/>
      <c r="AM29" s="73"/>
      <c r="AR29" s="74"/>
      <c r="AS29" s="74"/>
      <c r="AT29" s="74"/>
      <c r="AU29" s="74"/>
      <c r="AV29" s="74"/>
      <c r="AW29" s="74"/>
      <c r="AX29" s="74"/>
      <c r="AY29" s="74"/>
      <c r="AZ29" s="74"/>
      <c r="BA29" s="74"/>
    </row>
    <row r="30" spans="2:53" ht="12.75" customHeight="1" x14ac:dyDescent="0.25">
      <c r="B30" s="79"/>
      <c r="C30" s="81"/>
      <c r="D30" s="92"/>
      <c r="E30" s="92"/>
      <c r="F30" s="93"/>
      <c r="G30" s="94"/>
      <c r="H30" s="81"/>
      <c r="I30" s="92"/>
      <c r="J30" s="92"/>
      <c r="K30" s="93"/>
      <c r="L30" s="94"/>
      <c r="M30" s="81"/>
      <c r="N30" s="81"/>
      <c r="O30" s="81"/>
      <c r="P30" s="81"/>
      <c r="Q30" s="81"/>
      <c r="R30" s="83"/>
      <c r="S30" s="20"/>
      <c r="T30" s="20"/>
      <c r="U30" s="47"/>
      <c r="V30" s="95"/>
      <c r="W30" s="47"/>
      <c r="X30" s="49"/>
      <c r="Y30" s="47"/>
      <c r="Z30" s="49"/>
      <c r="AA30" s="47"/>
      <c r="AB30" s="49"/>
      <c r="AC30" s="47"/>
      <c r="AD30" s="49"/>
      <c r="AE30" s="18"/>
      <c r="AF30" s="18"/>
      <c r="AG30" s="18"/>
      <c r="AH30" s="18"/>
      <c r="AI30" s="18"/>
      <c r="AJ30" s="18"/>
      <c r="AK30" s="73"/>
      <c r="AM30" s="73"/>
      <c r="AR30" s="74"/>
      <c r="AS30" s="74"/>
      <c r="AT30" s="74"/>
      <c r="AU30" s="74"/>
      <c r="AV30" s="74"/>
      <c r="AW30" s="74"/>
      <c r="AX30" s="74"/>
      <c r="AY30" s="74"/>
      <c r="AZ30" s="74"/>
      <c r="BA30" s="74"/>
    </row>
    <row r="31" spans="2:53" ht="12.75" customHeight="1" x14ac:dyDescent="0.25">
      <c r="B31" s="79"/>
      <c r="C31" s="81"/>
      <c r="D31" s="92"/>
      <c r="E31" s="92"/>
      <c r="F31" s="93"/>
      <c r="G31" s="94"/>
      <c r="H31" s="81"/>
      <c r="I31" s="92"/>
      <c r="J31" s="92"/>
      <c r="K31" s="93"/>
      <c r="L31" s="94"/>
      <c r="M31" s="81"/>
      <c r="N31" s="81"/>
      <c r="O31" s="81"/>
      <c r="P31" s="81"/>
      <c r="Q31" s="81"/>
      <c r="R31" s="83"/>
      <c r="S31" s="20"/>
      <c r="T31" s="20"/>
      <c r="U31" s="18">
        <f>CHOOSE(U11, U3,W3,Y3,V3,X3,Z3)</f>
        <v>63</v>
      </c>
      <c r="V31" s="18" t="str">
        <f>CHOOSE(U11,U33,U35,U37,U34, U36,U38)</f>
        <v>items increased since 2017</v>
      </c>
      <c r="W31" s="47"/>
      <c r="X31" s="49"/>
      <c r="Y31" s="47"/>
      <c r="Z31" s="49"/>
      <c r="AA31" s="47"/>
      <c r="AB31" s="49"/>
      <c r="AC31" s="47"/>
      <c r="AD31" s="49"/>
      <c r="AE31" s="18"/>
      <c r="AF31" s="18"/>
      <c r="AG31" s="18"/>
      <c r="AH31" s="18"/>
      <c r="AI31" s="18"/>
      <c r="AJ31" s="18"/>
      <c r="AK31" s="73"/>
      <c r="AM31" s="73"/>
      <c r="AR31" s="74"/>
      <c r="AS31" s="74"/>
      <c r="AT31" s="74"/>
      <c r="AU31" s="74"/>
      <c r="AV31" s="74"/>
      <c r="AW31" s="74"/>
      <c r="AX31" s="74"/>
      <c r="AY31" s="74"/>
      <c r="AZ31" s="74"/>
      <c r="BA31" s="74"/>
    </row>
    <row r="32" spans="2:53" ht="12.75" customHeight="1" x14ac:dyDescent="0.25">
      <c r="B32" s="79"/>
      <c r="C32" s="81"/>
      <c r="D32" s="92"/>
      <c r="E32" s="92"/>
      <c r="F32" s="93"/>
      <c r="G32" s="94"/>
      <c r="H32" s="81"/>
      <c r="I32" s="92"/>
      <c r="J32" s="92"/>
      <c r="K32" s="93"/>
      <c r="L32" s="94"/>
      <c r="M32" s="81"/>
      <c r="N32" s="81"/>
      <c r="O32" s="81"/>
      <c r="P32" s="81"/>
      <c r="Q32" s="81"/>
      <c r="R32" s="83"/>
      <c r="S32" s="20"/>
      <c r="T32" s="20"/>
      <c r="U32" s="36">
        <f>CHOOSE(U12,U3,W3,Y3,V3, X3,Z3)</f>
        <v>4</v>
      </c>
      <c r="V32" s="18" t="str">
        <f>CHOOSE(U12,U33,U35,U37,U34, U36,U38)</f>
        <v>items decreased since 2017</v>
      </c>
      <c r="W32" s="47"/>
      <c r="X32" s="49"/>
      <c r="Y32" s="47"/>
      <c r="Z32" s="49"/>
      <c r="AA32" s="47"/>
      <c r="AB32" s="49"/>
      <c r="AC32" s="47"/>
      <c r="AD32" s="49"/>
      <c r="AE32" s="18"/>
      <c r="AF32" s="18"/>
      <c r="AG32" s="18"/>
      <c r="AH32" s="18"/>
      <c r="AI32" s="18"/>
      <c r="AJ32" s="18"/>
      <c r="AK32" s="73"/>
      <c r="AM32" s="73"/>
      <c r="AR32" s="74"/>
      <c r="AS32" s="74"/>
      <c r="AT32" s="74"/>
      <c r="AU32" s="74"/>
      <c r="AV32" s="74"/>
      <c r="AW32" s="74"/>
      <c r="AX32" s="74"/>
      <c r="AY32" s="74"/>
      <c r="AZ32" s="74"/>
      <c r="BA32" s="74"/>
    </row>
    <row r="33" spans="1:75" ht="12.75" customHeight="1" x14ac:dyDescent="0.25">
      <c r="B33" s="79"/>
      <c r="C33" s="81"/>
      <c r="D33" s="92"/>
      <c r="E33" s="92"/>
      <c r="F33" s="93"/>
      <c r="G33" s="94"/>
      <c r="H33" s="81"/>
      <c r="I33" s="92"/>
      <c r="J33" s="92"/>
      <c r="K33" s="93"/>
      <c r="L33" s="94"/>
      <c r="M33" s="81"/>
      <c r="N33" s="81"/>
      <c r="O33" s="81"/>
      <c r="P33" s="81"/>
      <c r="Q33" s="81"/>
      <c r="R33" s="83"/>
      <c r="S33" s="73"/>
      <c r="T33" s="73"/>
      <c r="U33" s="118" t="str">
        <f>IF(U3=1, "item increased since 2017", "items increased since 2017")</f>
        <v>items increased since 2017</v>
      </c>
      <c r="V33" s="8" t="s">
        <v>129</v>
      </c>
      <c r="W33" s="8" t="s">
        <v>130</v>
      </c>
      <c r="X33" s="119"/>
      <c r="Y33" s="120"/>
      <c r="Z33" s="119"/>
      <c r="AA33" s="120"/>
      <c r="AB33" s="119"/>
      <c r="AC33" s="120"/>
      <c r="AD33" s="119"/>
      <c r="AE33" s="73"/>
      <c r="AF33" s="73"/>
      <c r="AG33" s="73"/>
      <c r="AH33" s="73"/>
      <c r="AI33" s="73"/>
      <c r="AJ33" s="73"/>
      <c r="AK33" s="73"/>
      <c r="AM33" s="73"/>
      <c r="AR33" s="74"/>
      <c r="AS33" s="74"/>
      <c r="AT33" s="74"/>
      <c r="AU33" s="74"/>
      <c r="AV33" s="74"/>
      <c r="AW33" s="74"/>
      <c r="AX33" s="74"/>
      <c r="AY33" s="74"/>
      <c r="AZ33" s="74"/>
      <c r="BA33" s="74"/>
    </row>
    <row r="34" spans="1:75" ht="12.75" customHeight="1" x14ac:dyDescent="0.25">
      <c r="B34" s="79"/>
      <c r="C34" s="81"/>
      <c r="D34" s="202">
        <f>U32</f>
        <v>4</v>
      </c>
      <c r="E34" s="92"/>
      <c r="F34" s="93"/>
      <c r="G34" s="94"/>
      <c r="H34" s="81"/>
      <c r="I34" s="92"/>
      <c r="J34" s="92"/>
      <c r="K34" s="93"/>
      <c r="L34" s="94"/>
      <c r="M34" s="81"/>
      <c r="N34" s="81"/>
      <c r="O34" s="81"/>
      <c r="P34" s="81"/>
      <c r="Q34" s="81"/>
      <c r="R34" s="83"/>
      <c r="S34" s="73"/>
      <c r="T34" s="73"/>
      <c r="U34" s="118" t="str">
        <f>IF(V3=1, "item decreased since 2017", "items decreased since 2017")</f>
        <v>items decreased since 2017</v>
      </c>
      <c r="V34" s="8" t="s">
        <v>120</v>
      </c>
      <c r="W34" s="8" t="s">
        <v>121</v>
      </c>
      <c r="X34" s="120"/>
      <c r="Y34" s="120"/>
      <c r="Z34" s="120"/>
      <c r="AA34" s="120"/>
      <c r="AB34" s="120"/>
      <c r="AC34" s="120"/>
      <c r="AD34" s="120"/>
      <c r="AE34" s="73"/>
      <c r="AF34" s="73"/>
      <c r="AG34" s="73"/>
      <c r="AH34" s="73"/>
      <c r="AI34" s="73"/>
      <c r="AJ34" s="73"/>
      <c r="AK34" s="73"/>
      <c r="AM34" s="73"/>
      <c r="AR34" s="74"/>
      <c r="AS34" s="74"/>
      <c r="AT34" s="74"/>
      <c r="AU34" s="74"/>
      <c r="AV34" s="74"/>
      <c r="AW34" s="74"/>
      <c r="AX34" s="74"/>
      <c r="AY34" s="74"/>
      <c r="AZ34" s="74"/>
      <c r="BA34" s="74"/>
    </row>
    <row r="35" spans="1:75" ht="12.75" customHeight="1" x14ac:dyDescent="0.25">
      <c r="B35" s="79"/>
      <c r="C35" s="81"/>
      <c r="D35" s="202"/>
      <c r="E35" s="92"/>
      <c r="F35" s="93"/>
      <c r="G35" s="94"/>
      <c r="H35" s="81"/>
      <c r="I35" s="92"/>
      <c r="J35" s="92"/>
      <c r="K35" s="93"/>
      <c r="L35" s="94"/>
      <c r="M35" s="81"/>
      <c r="N35" s="81"/>
      <c r="O35" s="81"/>
      <c r="P35" s="81"/>
      <c r="Q35" s="81"/>
      <c r="R35" s="83"/>
      <c r="S35" s="73"/>
      <c r="T35" s="73"/>
      <c r="U35" s="118" t="str">
        <f>IF(W3=1, "item increased since 2016", "items increased since 2016")</f>
        <v>items increased since 2016</v>
      </c>
      <c r="V35" s="36" t="s">
        <v>122</v>
      </c>
      <c r="W35" s="36" t="s">
        <v>123</v>
      </c>
      <c r="X35" s="121"/>
      <c r="Y35" s="122"/>
      <c r="Z35" s="121"/>
      <c r="AA35" s="122"/>
      <c r="AB35" s="121"/>
      <c r="AC35" s="122"/>
      <c r="AD35" s="121"/>
      <c r="AE35" s="73"/>
      <c r="AF35" s="73"/>
      <c r="AG35" s="73"/>
      <c r="AH35" s="73"/>
      <c r="AI35" s="73"/>
      <c r="AJ35" s="73"/>
      <c r="AK35" s="73"/>
      <c r="AM35" s="73"/>
      <c r="AR35" s="74"/>
      <c r="AS35" s="74"/>
      <c r="AT35" s="74"/>
      <c r="AU35" s="74"/>
      <c r="AV35" s="74"/>
      <c r="AW35" s="74"/>
      <c r="AX35" s="74"/>
      <c r="AY35" s="74"/>
      <c r="AZ35" s="74"/>
      <c r="BA35" s="74"/>
    </row>
    <row r="36" spans="1:75" ht="12.75" customHeight="1" x14ac:dyDescent="0.25">
      <c r="B36" s="79"/>
      <c r="C36" s="81"/>
      <c r="D36" s="202"/>
      <c r="E36" s="92"/>
      <c r="F36" s="93"/>
      <c r="G36" s="94"/>
      <c r="H36" s="81"/>
      <c r="I36" s="92"/>
      <c r="J36" s="92"/>
      <c r="K36" s="93"/>
      <c r="L36" s="94"/>
      <c r="M36" s="81"/>
      <c r="N36" s="81"/>
      <c r="O36" s="81"/>
      <c r="P36" s="81"/>
      <c r="Q36" s="81"/>
      <c r="R36" s="83"/>
      <c r="S36" s="73"/>
      <c r="T36" s="73"/>
      <c r="U36" s="118" t="str">
        <f>IF(X3 = 1, "item decreased since 2016", "items decreased since 2016")</f>
        <v>items decreased since 2016</v>
      </c>
      <c r="V36" s="36" t="s">
        <v>131</v>
      </c>
      <c r="W36" s="36" t="s">
        <v>132</v>
      </c>
      <c r="X36" s="121"/>
      <c r="Y36" s="122"/>
      <c r="Z36" s="121"/>
      <c r="AA36" s="122"/>
      <c r="AB36" s="121"/>
      <c r="AC36" s="122"/>
      <c r="AD36" s="121"/>
      <c r="AE36" s="73"/>
      <c r="AF36" s="73"/>
      <c r="AG36" s="73"/>
      <c r="AH36" s="73"/>
      <c r="AI36" s="73"/>
      <c r="AJ36" s="73"/>
      <c r="AK36" s="73"/>
      <c r="AM36" s="73"/>
      <c r="AR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3"/>
      <c r="BK36" s="73"/>
      <c r="BL36" s="73"/>
      <c r="BM36" s="98"/>
      <c r="BN36" s="98"/>
      <c r="BO36" s="98"/>
      <c r="BP36" s="98"/>
      <c r="BQ36" s="98"/>
      <c r="BR36" s="98"/>
    </row>
    <row r="37" spans="1:75" ht="12.75" customHeight="1" x14ac:dyDescent="0.25">
      <c r="B37" s="79"/>
      <c r="C37" s="81"/>
      <c r="D37" s="202"/>
      <c r="E37" s="92"/>
      <c r="F37" s="93"/>
      <c r="G37" s="94"/>
      <c r="H37" s="81"/>
      <c r="I37" s="92"/>
      <c r="J37" s="92"/>
      <c r="K37" s="93"/>
      <c r="L37" s="94"/>
      <c r="M37" s="81"/>
      <c r="N37" s="81"/>
      <c r="O37" s="81"/>
      <c r="P37" s="81"/>
      <c r="Q37" s="81"/>
      <c r="R37" s="83"/>
      <c r="S37" s="73"/>
      <c r="T37" s="73"/>
      <c r="U37" s="118" t="str">
        <f>IF(Y3 = 1, "item increased since 2015", "items increased since 2015")</f>
        <v>items increased since 2015</v>
      </c>
      <c r="V37" s="8" t="s">
        <v>124</v>
      </c>
      <c r="W37" s="8" t="s">
        <v>125</v>
      </c>
      <c r="X37" s="73"/>
      <c r="Y37" s="73"/>
      <c r="Z37" s="73"/>
      <c r="AC37" s="73"/>
      <c r="AD37" s="73"/>
      <c r="AE37" s="73"/>
      <c r="AF37" s="73"/>
      <c r="AG37" s="73"/>
      <c r="AH37" s="73"/>
      <c r="AI37" s="73"/>
      <c r="AJ37" s="73"/>
      <c r="AK37" s="73"/>
      <c r="AM37" s="73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3"/>
      <c r="BK37" s="73"/>
      <c r="BL37" s="73"/>
      <c r="BM37" s="98"/>
      <c r="BN37" s="98"/>
      <c r="BO37" s="98"/>
      <c r="BP37" s="98"/>
      <c r="BQ37" s="98"/>
      <c r="BR37" s="98"/>
    </row>
    <row r="38" spans="1:75" ht="12.75" customHeight="1" x14ac:dyDescent="0.25">
      <c r="B38" s="79"/>
      <c r="C38" s="81"/>
      <c r="D38" s="92"/>
      <c r="E38" s="92"/>
      <c r="F38" s="93"/>
      <c r="G38" s="94"/>
      <c r="H38" s="81"/>
      <c r="I38" s="92"/>
      <c r="J38" s="92"/>
      <c r="K38" s="93"/>
      <c r="L38" s="94"/>
      <c r="M38" s="81"/>
      <c r="N38" s="81"/>
      <c r="O38" s="81"/>
      <c r="P38" s="81"/>
      <c r="Q38" s="81"/>
      <c r="R38" s="83"/>
      <c r="S38" s="73"/>
      <c r="T38" s="73"/>
      <c r="U38" s="118" t="str">
        <f>IF(Z3 = 1, "item decreased since 2015", "items decreased since 2015")</f>
        <v>items decreased since 2015</v>
      </c>
      <c r="V38" s="8" t="s">
        <v>126</v>
      </c>
      <c r="W38" s="8" t="s">
        <v>127</v>
      </c>
      <c r="X38" s="73"/>
      <c r="Y38" s="73"/>
      <c r="Z38" s="73"/>
      <c r="AC38" s="73"/>
      <c r="AD38" s="73"/>
      <c r="AE38" s="73"/>
      <c r="AF38" s="73"/>
      <c r="AG38" s="73"/>
      <c r="AH38" s="73"/>
      <c r="AI38" s="73"/>
      <c r="AJ38" s="73"/>
      <c r="AK38" s="73"/>
      <c r="AM38" s="73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3"/>
      <c r="BK38" s="73"/>
      <c r="BL38" s="73"/>
      <c r="BM38" s="98"/>
      <c r="BN38" s="98"/>
      <c r="BO38" s="98"/>
      <c r="BP38" s="98"/>
      <c r="BQ38" s="98"/>
      <c r="BR38" s="98"/>
    </row>
    <row r="39" spans="1:75" ht="12.75" customHeight="1" x14ac:dyDescent="0.25">
      <c r="A39" s="99"/>
      <c r="B39" s="79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3"/>
      <c r="S39" s="96"/>
      <c r="T39" s="73"/>
      <c r="V39" s="95"/>
      <c r="W39" s="73"/>
      <c r="X39" s="73"/>
      <c r="Y39" s="73"/>
      <c r="Z39" s="73"/>
      <c r="AC39" s="73"/>
      <c r="AD39" s="73"/>
      <c r="AE39" s="73"/>
      <c r="AF39" s="73"/>
      <c r="AG39" s="73"/>
      <c r="AH39" s="73"/>
      <c r="AI39" s="73"/>
      <c r="AJ39" s="73"/>
      <c r="AK39" s="73"/>
      <c r="AM39" s="73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3"/>
      <c r="BK39" s="73"/>
      <c r="BL39" s="73"/>
      <c r="BM39" s="98"/>
      <c r="BN39" s="98"/>
      <c r="BO39" s="98"/>
      <c r="BP39" s="98"/>
      <c r="BQ39" s="98"/>
      <c r="BR39" s="98"/>
    </row>
    <row r="40" spans="1:75" ht="14.25" customHeight="1" x14ac:dyDescent="0.25">
      <c r="A40" s="99"/>
      <c r="B40" s="100"/>
      <c r="C40" s="101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101"/>
      <c r="O40" s="101"/>
      <c r="P40" s="101"/>
      <c r="Q40" s="101"/>
      <c r="R40" s="102"/>
      <c r="S40" s="96"/>
      <c r="T40" s="73"/>
      <c r="V40" s="95"/>
      <c r="W40" s="73"/>
      <c r="X40" s="73"/>
      <c r="Y40" s="73"/>
      <c r="Z40" s="73"/>
      <c r="AC40" s="73"/>
      <c r="AD40" s="73"/>
      <c r="AE40" s="73"/>
      <c r="AF40" s="73"/>
      <c r="AG40" s="73"/>
      <c r="AH40" s="73"/>
      <c r="AI40" s="73"/>
      <c r="AJ40" s="73"/>
      <c r="AK40" s="73"/>
      <c r="AM40" s="73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3"/>
      <c r="BK40" s="73"/>
      <c r="BL40" s="73"/>
      <c r="BM40" s="98"/>
      <c r="BN40" s="98"/>
      <c r="BO40" s="98"/>
      <c r="BP40" s="98"/>
      <c r="BQ40" s="98"/>
      <c r="BR40" s="98"/>
    </row>
    <row r="41" spans="1:75" ht="12.75" customHeight="1" x14ac:dyDescent="0.25">
      <c r="A41" s="96"/>
      <c r="B41" s="96"/>
      <c r="C41" s="96"/>
      <c r="D41" s="73"/>
      <c r="E41" s="73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73"/>
      <c r="V41" s="95"/>
      <c r="W41" s="73"/>
      <c r="X41" s="73"/>
      <c r="Y41" s="73"/>
      <c r="Z41" s="73"/>
      <c r="AC41" s="73"/>
      <c r="AD41" s="73"/>
      <c r="AE41" s="73"/>
      <c r="AF41" s="73"/>
      <c r="AG41" s="73"/>
      <c r="AH41" s="73"/>
      <c r="AI41" s="73"/>
      <c r="AJ41" s="73"/>
      <c r="AK41" s="73"/>
      <c r="AM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</row>
    <row r="42" spans="1:75" ht="12.75" customHeight="1" x14ac:dyDescent="0.25">
      <c r="A42" s="73"/>
      <c r="B42" s="141" t="s">
        <v>193</v>
      </c>
      <c r="C42" s="141" t="s">
        <v>194</v>
      </c>
      <c r="D42" s="141" t="s">
        <v>220</v>
      </c>
      <c r="E42" s="141" t="s">
        <v>221</v>
      </c>
      <c r="F42" s="141" t="s">
        <v>222</v>
      </c>
      <c r="G42" s="141" t="s">
        <v>223</v>
      </c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V42" s="95"/>
      <c r="W42" s="73"/>
      <c r="X42" s="73"/>
      <c r="Y42" s="73"/>
      <c r="Z42" s="73"/>
      <c r="AC42" s="73"/>
      <c r="AD42" s="73"/>
      <c r="AE42" s="73"/>
      <c r="AF42" s="73"/>
      <c r="AG42" s="73"/>
      <c r="AH42" s="73"/>
      <c r="AI42" s="73"/>
      <c r="AJ42" s="73"/>
      <c r="AK42" s="73"/>
      <c r="AM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</row>
    <row r="43" spans="1:75" ht="12.75" customHeight="1" x14ac:dyDescent="0.25">
      <c r="A43" s="73"/>
      <c r="B43" s="13">
        <v>1</v>
      </c>
      <c r="C43" s="15" t="s">
        <v>79</v>
      </c>
      <c r="D43" s="103">
        <v>0.79</v>
      </c>
      <c r="E43" s="103">
        <v>0.8</v>
      </c>
      <c r="F43" s="103">
        <v>0.8</v>
      </c>
      <c r="G43" s="103">
        <v>0.84</v>
      </c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V43" s="95"/>
      <c r="W43" s="73"/>
      <c r="X43" s="73"/>
      <c r="Y43" s="73"/>
      <c r="Z43" s="73"/>
      <c r="AC43" s="73"/>
      <c r="AD43" s="73"/>
      <c r="AE43" s="73"/>
      <c r="AF43" s="73"/>
      <c r="AG43" s="73"/>
      <c r="AH43" s="73"/>
      <c r="AI43" s="73"/>
      <c r="AJ43" s="73"/>
      <c r="AK43" s="73"/>
      <c r="AM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</row>
    <row r="44" spans="1:75" ht="15" x14ac:dyDescent="0.25">
      <c r="A44" s="73"/>
      <c r="B44" s="13">
        <v>2</v>
      </c>
      <c r="C44" s="15" t="s">
        <v>0</v>
      </c>
      <c r="D44" s="103">
        <v>0.83</v>
      </c>
      <c r="E44" s="103">
        <v>0.88</v>
      </c>
      <c r="F44" s="103">
        <v>0.84</v>
      </c>
      <c r="G44" s="103">
        <v>0.86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V44" s="95"/>
      <c r="W44" s="73"/>
      <c r="X44" s="73"/>
      <c r="Y44" s="73"/>
      <c r="Z44" s="73"/>
      <c r="AC44" s="73"/>
      <c r="AD44" s="73"/>
      <c r="AE44" s="73"/>
      <c r="AF44" s="73"/>
      <c r="AG44" s="73"/>
      <c r="AH44" s="73"/>
      <c r="AI44" s="73"/>
      <c r="AJ44" s="73"/>
      <c r="AK44" s="73"/>
      <c r="AM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</row>
    <row r="45" spans="1:75" ht="15" x14ac:dyDescent="0.25">
      <c r="A45" s="73"/>
      <c r="B45" s="13">
        <v>3</v>
      </c>
      <c r="C45" s="15" t="s">
        <v>1</v>
      </c>
      <c r="D45" s="103">
        <v>0.74</v>
      </c>
      <c r="E45" s="103">
        <v>0.77</v>
      </c>
      <c r="F45" s="103">
        <v>0.73</v>
      </c>
      <c r="G45" s="103">
        <v>0.79</v>
      </c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95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M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</row>
    <row r="46" spans="1:75" ht="15" x14ac:dyDescent="0.25">
      <c r="A46" s="73"/>
      <c r="B46" s="13">
        <v>4</v>
      </c>
      <c r="C46" s="15" t="s">
        <v>75</v>
      </c>
      <c r="D46" s="103">
        <v>0.79</v>
      </c>
      <c r="E46" s="103">
        <v>0.79</v>
      </c>
      <c r="F46" s="103">
        <v>0.81</v>
      </c>
      <c r="G46" s="103">
        <v>0.84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95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M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</row>
    <row r="47" spans="1:75" ht="15" x14ac:dyDescent="0.25">
      <c r="A47" s="73"/>
      <c r="B47" s="13">
        <v>5</v>
      </c>
      <c r="C47" s="15" t="s">
        <v>2</v>
      </c>
      <c r="D47" s="103">
        <v>0.87</v>
      </c>
      <c r="E47" s="103">
        <v>0.88</v>
      </c>
      <c r="F47" s="103">
        <v>0.87</v>
      </c>
      <c r="G47" s="103">
        <v>0.9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95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M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</row>
    <row r="48" spans="1:75" ht="15" x14ac:dyDescent="0.25">
      <c r="A48" s="73"/>
      <c r="B48" s="13">
        <v>6</v>
      </c>
      <c r="C48" s="15" t="s">
        <v>3</v>
      </c>
      <c r="D48" s="103">
        <v>0.85</v>
      </c>
      <c r="E48" s="103">
        <v>0.89</v>
      </c>
      <c r="F48" s="103">
        <v>0.88</v>
      </c>
      <c r="G48" s="103">
        <v>0.9</v>
      </c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95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M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</row>
    <row r="49" spans="1:75" ht="15" x14ac:dyDescent="0.25">
      <c r="A49" s="73"/>
      <c r="B49" s="13">
        <v>7</v>
      </c>
      <c r="C49" s="15" t="s">
        <v>80</v>
      </c>
      <c r="D49" s="103">
        <v>0.97</v>
      </c>
      <c r="E49" s="103">
        <v>0.98</v>
      </c>
      <c r="F49" s="103">
        <v>0.97</v>
      </c>
      <c r="G49" s="103">
        <v>0.99</v>
      </c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95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M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</row>
    <row r="50" spans="1:75" ht="15" x14ac:dyDescent="0.25">
      <c r="A50" s="73"/>
      <c r="B50" s="13">
        <v>8</v>
      </c>
      <c r="C50" s="15" t="s">
        <v>4</v>
      </c>
      <c r="D50" s="103">
        <v>0.91</v>
      </c>
      <c r="E50" s="103">
        <v>0.9</v>
      </c>
      <c r="F50" s="103">
        <v>0.91</v>
      </c>
      <c r="G50" s="103">
        <v>0.93</v>
      </c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95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M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</row>
    <row r="51" spans="1:75" ht="15" x14ac:dyDescent="0.25">
      <c r="A51" s="73"/>
      <c r="B51" s="13">
        <v>9</v>
      </c>
      <c r="C51" s="15" t="s">
        <v>86</v>
      </c>
      <c r="D51" s="103">
        <v>0.62</v>
      </c>
      <c r="E51" s="103">
        <v>0.65</v>
      </c>
      <c r="F51" s="103">
        <v>0.64</v>
      </c>
      <c r="G51" s="103">
        <v>0.67</v>
      </c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95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M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</row>
    <row r="52" spans="1:75" ht="15" x14ac:dyDescent="0.25">
      <c r="A52" s="73"/>
      <c r="B52" s="13">
        <v>10</v>
      </c>
      <c r="C52" s="15" t="s">
        <v>5</v>
      </c>
      <c r="D52" s="103">
        <v>0.72</v>
      </c>
      <c r="E52" s="103">
        <v>0.68</v>
      </c>
      <c r="F52" s="103">
        <v>0.68</v>
      </c>
      <c r="G52" s="103">
        <v>0.72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95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M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</row>
    <row r="53" spans="1:75" ht="15" x14ac:dyDescent="0.25">
      <c r="A53" s="73"/>
      <c r="B53" s="13">
        <v>11</v>
      </c>
      <c r="C53" s="15" t="s">
        <v>6</v>
      </c>
      <c r="D53" s="103">
        <v>0.7</v>
      </c>
      <c r="E53" s="103">
        <v>0.72</v>
      </c>
      <c r="F53" s="103">
        <v>0.73</v>
      </c>
      <c r="G53" s="103">
        <v>0.78</v>
      </c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95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M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</row>
    <row r="54" spans="1:75" ht="15" x14ac:dyDescent="0.25">
      <c r="A54" s="73"/>
      <c r="B54" s="13">
        <v>12</v>
      </c>
      <c r="C54" s="15" t="s">
        <v>173</v>
      </c>
      <c r="D54" s="103">
        <v>0.89</v>
      </c>
      <c r="E54" s="103">
        <v>0.92</v>
      </c>
      <c r="F54" s="103">
        <v>0.91</v>
      </c>
      <c r="G54" s="103">
        <v>0.92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95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M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</row>
    <row r="55" spans="1:75" ht="15" x14ac:dyDescent="0.25">
      <c r="A55" s="73"/>
      <c r="B55" s="13">
        <v>13</v>
      </c>
      <c r="C55" s="15" t="s">
        <v>7</v>
      </c>
      <c r="D55" s="103">
        <v>0.88</v>
      </c>
      <c r="E55" s="103">
        <v>0.9</v>
      </c>
      <c r="F55" s="103">
        <v>0.91</v>
      </c>
      <c r="G55" s="103">
        <v>0.91</v>
      </c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95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M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</row>
    <row r="56" spans="1:75" ht="15" x14ac:dyDescent="0.25">
      <c r="A56" s="73"/>
      <c r="B56" s="13">
        <v>14</v>
      </c>
      <c r="C56" s="15" t="s">
        <v>87</v>
      </c>
      <c r="D56" s="103">
        <v>0.83</v>
      </c>
      <c r="E56" s="103">
        <v>0.87</v>
      </c>
      <c r="F56" s="103">
        <v>0.88</v>
      </c>
      <c r="G56" s="103">
        <v>0.89</v>
      </c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95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M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1:75" ht="15" x14ac:dyDescent="0.25">
      <c r="A57" s="73"/>
      <c r="B57" s="13">
        <v>15</v>
      </c>
      <c r="C57" s="15" t="s">
        <v>81</v>
      </c>
      <c r="D57" s="103">
        <v>0.69</v>
      </c>
      <c r="E57" s="103">
        <v>0.76</v>
      </c>
      <c r="F57" s="103">
        <v>0.75</v>
      </c>
      <c r="G57" s="103">
        <v>0.78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95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M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</row>
    <row r="58" spans="1:75" ht="15" x14ac:dyDescent="0.25">
      <c r="A58" s="73"/>
      <c r="B58" s="13">
        <v>16</v>
      </c>
      <c r="C58" s="15" t="s">
        <v>8</v>
      </c>
      <c r="D58" s="103">
        <v>0.85</v>
      </c>
      <c r="E58" s="103">
        <v>0.88</v>
      </c>
      <c r="F58" s="103">
        <v>0.89</v>
      </c>
      <c r="G58" s="103">
        <v>0.89</v>
      </c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95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M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</row>
    <row r="59" spans="1:75" ht="15" x14ac:dyDescent="0.25">
      <c r="A59" s="73"/>
      <c r="B59" s="13">
        <v>17</v>
      </c>
      <c r="C59" s="15" t="s">
        <v>9</v>
      </c>
      <c r="D59" s="103">
        <v>0.63</v>
      </c>
      <c r="E59" s="103">
        <v>0.72</v>
      </c>
      <c r="F59" s="103">
        <v>0.72</v>
      </c>
      <c r="G59" s="103">
        <v>0.75</v>
      </c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95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M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</row>
    <row r="60" spans="1:75" ht="15" x14ac:dyDescent="0.25">
      <c r="A60" s="73"/>
      <c r="B60" s="13">
        <v>18</v>
      </c>
      <c r="C60" s="15" t="s">
        <v>10</v>
      </c>
      <c r="D60" s="103">
        <v>0.59</v>
      </c>
      <c r="E60" s="103">
        <v>0.62</v>
      </c>
      <c r="F60" s="103">
        <v>0.64</v>
      </c>
      <c r="G60" s="103">
        <v>0.67</v>
      </c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V60" s="95"/>
      <c r="AM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</row>
    <row r="61" spans="1:75" ht="15" x14ac:dyDescent="0.25">
      <c r="A61" s="73"/>
      <c r="B61" s="13">
        <v>19</v>
      </c>
      <c r="C61" s="15" t="s">
        <v>88</v>
      </c>
      <c r="D61" s="103">
        <v>0.64</v>
      </c>
      <c r="E61" s="103">
        <v>0.72</v>
      </c>
      <c r="F61" s="103">
        <v>0.74</v>
      </c>
      <c r="G61" s="103">
        <v>0.75</v>
      </c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V61" s="95"/>
      <c r="AM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</row>
    <row r="62" spans="1:75" ht="15" x14ac:dyDescent="0.25">
      <c r="A62" s="73"/>
      <c r="B62" s="13">
        <v>20</v>
      </c>
      <c r="C62" s="15" t="s">
        <v>11</v>
      </c>
      <c r="D62" s="103">
        <v>0.85</v>
      </c>
      <c r="E62" s="103">
        <v>0.91</v>
      </c>
      <c r="F62" s="103">
        <v>0.91</v>
      </c>
      <c r="G62" s="103">
        <v>0.92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V62" s="95"/>
      <c r="AM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</row>
    <row r="63" spans="1:75" ht="15" x14ac:dyDescent="0.25">
      <c r="A63" s="73"/>
      <c r="B63" s="13">
        <v>21</v>
      </c>
      <c r="C63" s="15" t="s">
        <v>12</v>
      </c>
      <c r="D63" s="103">
        <v>0.68</v>
      </c>
      <c r="E63" s="103">
        <v>0.74</v>
      </c>
      <c r="F63" s="103">
        <v>0.73</v>
      </c>
      <c r="G63" s="103">
        <v>0.77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V63" s="95"/>
      <c r="AM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</row>
    <row r="64" spans="1:75" ht="15" x14ac:dyDescent="0.25">
      <c r="A64" s="73"/>
      <c r="B64" s="13">
        <v>22</v>
      </c>
      <c r="C64" s="15" t="s">
        <v>13</v>
      </c>
      <c r="D64" s="103">
        <v>0.53</v>
      </c>
      <c r="E64" s="103">
        <v>0.53</v>
      </c>
      <c r="F64" s="103">
        <v>0.6</v>
      </c>
      <c r="G64" s="103">
        <v>0.64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V64" s="95"/>
      <c r="AM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</row>
    <row r="65" spans="1:75" ht="15" x14ac:dyDescent="0.25">
      <c r="A65" s="73"/>
      <c r="B65" s="13">
        <v>23</v>
      </c>
      <c r="C65" s="15" t="s">
        <v>14</v>
      </c>
      <c r="D65" s="103">
        <v>0.35</v>
      </c>
      <c r="E65" s="103">
        <v>0.45</v>
      </c>
      <c r="F65" s="103">
        <v>0.47</v>
      </c>
      <c r="G65" s="103">
        <v>0.49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V65" s="95"/>
      <c r="AM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</row>
    <row r="66" spans="1:75" ht="15" x14ac:dyDescent="0.25">
      <c r="A66" s="73"/>
      <c r="B66" s="13">
        <v>24</v>
      </c>
      <c r="C66" s="15" t="s">
        <v>15</v>
      </c>
      <c r="D66" s="103">
        <v>0.4</v>
      </c>
      <c r="E66" s="103">
        <v>0.49</v>
      </c>
      <c r="F66" s="103">
        <v>0.56000000000000005</v>
      </c>
      <c r="G66" s="103">
        <v>0.53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V66" s="95"/>
      <c r="AM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</row>
    <row r="67" spans="1:75" ht="15" x14ac:dyDescent="0.25">
      <c r="A67" s="73"/>
      <c r="B67" s="13">
        <v>25</v>
      </c>
      <c r="C67" s="15" t="s">
        <v>16</v>
      </c>
      <c r="D67" s="103">
        <v>0.5</v>
      </c>
      <c r="E67" s="103">
        <v>0.54</v>
      </c>
      <c r="F67" s="103">
        <v>0.61</v>
      </c>
      <c r="G67" s="103">
        <v>0.62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V67" s="95"/>
      <c r="AM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</row>
    <row r="68" spans="1:75" ht="15" x14ac:dyDescent="0.25">
      <c r="A68" s="73"/>
      <c r="B68" s="13">
        <v>26</v>
      </c>
      <c r="C68" s="15" t="s">
        <v>82</v>
      </c>
      <c r="D68" s="103">
        <v>0.82</v>
      </c>
      <c r="E68" s="103">
        <v>0.81</v>
      </c>
      <c r="F68" s="103">
        <v>0.87</v>
      </c>
      <c r="G68" s="103">
        <v>0.87</v>
      </c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AM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</row>
    <row r="69" spans="1:75" ht="15" x14ac:dyDescent="0.25">
      <c r="A69" s="73"/>
      <c r="B69" s="13">
        <v>27</v>
      </c>
      <c r="C69" s="15" t="s">
        <v>17</v>
      </c>
      <c r="D69" s="103">
        <v>0.65</v>
      </c>
      <c r="E69" s="103">
        <v>0.69</v>
      </c>
      <c r="F69" s="103">
        <v>0.71</v>
      </c>
      <c r="G69" s="103">
        <v>0.81</v>
      </c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AM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</row>
    <row r="70" spans="1:75" ht="15" x14ac:dyDescent="0.25">
      <c r="A70" s="73"/>
      <c r="B70" s="13">
        <v>28</v>
      </c>
      <c r="C70" s="15" t="s">
        <v>18</v>
      </c>
      <c r="D70" s="103">
        <v>0.94</v>
      </c>
      <c r="E70" s="103">
        <v>0.94</v>
      </c>
      <c r="F70" s="103">
        <v>0.95</v>
      </c>
      <c r="G70" s="103">
        <v>0.95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AM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</row>
    <row r="71" spans="1:75" ht="15" x14ac:dyDescent="0.25">
      <c r="A71" s="73"/>
      <c r="B71" s="13">
        <v>29</v>
      </c>
      <c r="C71" s="15" t="s">
        <v>174</v>
      </c>
      <c r="D71" s="103">
        <v>0.86</v>
      </c>
      <c r="E71" s="103">
        <v>0.87</v>
      </c>
      <c r="F71" s="103">
        <v>0.9</v>
      </c>
      <c r="G71" s="103">
        <v>0.93</v>
      </c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AM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</row>
    <row r="72" spans="1:75" ht="15" x14ac:dyDescent="0.25">
      <c r="A72" s="73"/>
      <c r="B72" s="13">
        <v>30</v>
      </c>
      <c r="C72" s="15" t="s">
        <v>19</v>
      </c>
      <c r="D72" s="103">
        <v>0.63</v>
      </c>
      <c r="E72" s="103">
        <v>0.61</v>
      </c>
      <c r="F72" s="103">
        <v>0.67</v>
      </c>
      <c r="G72" s="103">
        <v>0.69</v>
      </c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AM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</row>
    <row r="73" spans="1:75" ht="15" x14ac:dyDescent="0.25">
      <c r="A73" s="73"/>
      <c r="B73" s="13">
        <v>31</v>
      </c>
      <c r="C73" s="15" t="s">
        <v>20</v>
      </c>
      <c r="D73" s="103">
        <v>0.66</v>
      </c>
      <c r="E73" s="103">
        <v>0.69</v>
      </c>
      <c r="F73" s="103">
        <v>0.75</v>
      </c>
      <c r="G73" s="103">
        <v>0.77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AM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</row>
    <row r="74" spans="1:75" ht="15" x14ac:dyDescent="0.25">
      <c r="A74" s="73"/>
      <c r="B74" s="13">
        <v>32</v>
      </c>
      <c r="C74" s="15" t="s">
        <v>21</v>
      </c>
      <c r="D74" s="103">
        <v>0.52</v>
      </c>
      <c r="E74" s="103">
        <v>0.56000000000000005</v>
      </c>
      <c r="F74" s="103">
        <v>0.59</v>
      </c>
      <c r="G74" s="103">
        <v>0.64</v>
      </c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AM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</row>
    <row r="75" spans="1:75" ht="15" x14ac:dyDescent="0.25">
      <c r="A75" s="73"/>
      <c r="B75" s="13">
        <v>33</v>
      </c>
      <c r="C75" s="15" t="s">
        <v>22</v>
      </c>
      <c r="D75" s="103">
        <v>0.35</v>
      </c>
      <c r="E75" s="103">
        <v>0.4</v>
      </c>
      <c r="F75" s="103">
        <v>0.44</v>
      </c>
      <c r="G75" s="103">
        <v>0.47</v>
      </c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AM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</row>
    <row r="76" spans="1:75" ht="15" x14ac:dyDescent="0.25">
      <c r="A76" s="73"/>
      <c r="B76" s="13">
        <v>34</v>
      </c>
      <c r="C76" s="15" t="s">
        <v>114</v>
      </c>
      <c r="D76" s="103">
        <v>0.64</v>
      </c>
      <c r="E76" s="103">
        <v>0.66</v>
      </c>
      <c r="F76" s="103">
        <v>0.67</v>
      </c>
      <c r="G76" s="103">
        <v>0.77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AM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</row>
    <row r="77" spans="1:75" ht="15" x14ac:dyDescent="0.25">
      <c r="A77" s="73"/>
      <c r="B77" s="13">
        <v>35</v>
      </c>
      <c r="C77" s="15" t="s">
        <v>83</v>
      </c>
      <c r="D77" s="103">
        <v>0.87</v>
      </c>
      <c r="E77" s="103">
        <v>0.88</v>
      </c>
      <c r="F77" s="103">
        <v>0.86</v>
      </c>
      <c r="G77" s="103">
        <v>0.9</v>
      </c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AM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</row>
    <row r="78" spans="1:75" ht="15" x14ac:dyDescent="0.25">
      <c r="A78" s="73"/>
      <c r="B78" s="13">
        <v>36</v>
      </c>
      <c r="C78" s="15" t="s">
        <v>23</v>
      </c>
      <c r="D78" s="103">
        <v>0.69</v>
      </c>
      <c r="E78" s="103">
        <v>0.76</v>
      </c>
      <c r="F78" s="103">
        <v>0.76</v>
      </c>
      <c r="G78" s="103">
        <v>0.74</v>
      </c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AM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</row>
    <row r="79" spans="1:75" ht="15" x14ac:dyDescent="0.25">
      <c r="A79" s="73"/>
      <c r="B79" s="13">
        <v>37</v>
      </c>
      <c r="C79" s="15" t="s">
        <v>24</v>
      </c>
      <c r="D79" s="103">
        <v>0.59</v>
      </c>
      <c r="E79" s="103">
        <v>0.68</v>
      </c>
      <c r="F79" s="103">
        <v>0.69</v>
      </c>
      <c r="G79" s="103">
        <v>0.73</v>
      </c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AM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</row>
    <row r="80" spans="1:75" ht="15" x14ac:dyDescent="0.25">
      <c r="A80" s="73"/>
      <c r="B80" s="13">
        <v>38</v>
      </c>
      <c r="C80" s="15" t="s">
        <v>89</v>
      </c>
      <c r="D80" s="103">
        <v>0.74</v>
      </c>
      <c r="E80" s="103">
        <v>0.73</v>
      </c>
      <c r="F80" s="103">
        <v>0.78</v>
      </c>
      <c r="G80" s="103">
        <v>0.84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AM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</row>
    <row r="81" spans="1:75" ht="15" x14ac:dyDescent="0.25">
      <c r="A81" s="73"/>
      <c r="B81" s="13">
        <v>39</v>
      </c>
      <c r="C81" s="15" t="s">
        <v>25</v>
      </c>
      <c r="D81" s="103">
        <v>0.92</v>
      </c>
      <c r="E81" s="103">
        <v>0.91</v>
      </c>
      <c r="F81" s="103">
        <v>0.95</v>
      </c>
      <c r="G81" s="103">
        <v>0.94</v>
      </c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AM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</row>
    <row r="82" spans="1:75" ht="15" x14ac:dyDescent="0.25">
      <c r="A82" s="73"/>
      <c r="B82" s="13">
        <v>40</v>
      </c>
      <c r="C82" s="15" t="s">
        <v>26</v>
      </c>
      <c r="D82" s="103">
        <v>0.77</v>
      </c>
      <c r="E82" s="103">
        <v>0.83</v>
      </c>
      <c r="F82" s="103">
        <v>0.83</v>
      </c>
      <c r="G82" s="103">
        <v>0.89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AM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</row>
    <row r="83" spans="1:75" ht="15" x14ac:dyDescent="0.25">
      <c r="A83" s="73"/>
      <c r="B83" s="13">
        <v>41</v>
      </c>
      <c r="C83" s="15" t="s">
        <v>27</v>
      </c>
      <c r="D83" s="103">
        <v>0.56000000000000005</v>
      </c>
      <c r="E83" s="103">
        <v>0.63</v>
      </c>
      <c r="F83" s="103">
        <v>0.63</v>
      </c>
      <c r="G83" s="103">
        <v>0.71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AM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</row>
    <row r="84" spans="1:75" ht="15" x14ac:dyDescent="0.25">
      <c r="A84" s="73"/>
      <c r="B84" s="13">
        <v>42</v>
      </c>
      <c r="C84" s="15" t="s">
        <v>84</v>
      </c>
      <c r="D84" s="103">
        <v>0.9</v>
      </c>
      <c r="E84" s="103">
        <v>0.91</v>
      </c>
      <c r="F84" s="103">
        <v>0.9</v>
      </c>
      <c r="G84" s="103">
        <v>0.92</v>
      </c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AM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</row>
    <row r="85" spans="1:75" ht="15" x14ac:dyDescent="0.25">
      <c r="A85" s="73"/>
      <c r="B85" s="13">
        <v>43</v>
      </c>
      <c r="C85" s="15" t="s">
        <v>28</v>
      </c>
      <c r="D85" s="103">
        <v>0.72</v>
      </c>
      <c r="E85" s="103">
        <v>0.78</v>
      </c>
      <c r="F85" s="103">
        <v>0.78</v>
      </c>
      <c r="G85" s="103">
        <v>0.81</v>
      </c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AM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</row>
    <row r="86" spans="1:75" ht="15" x14ac:dyDescent="0.25">
      <c r="A86" s="73"/>
      <c r="B86" s="13">
        <v>44</v>
      </c>
      <c r="C86" s="15" t="s">
        <v>29</v>
      </c>
      <c r="D86" s="103">
        <v>0.68</v>
      </c>
      <c r="E86" s="103">
        <v>0.7</v>
      </c>
      <c r="F86" s="103">
        <v>0.75</v>
      </c>
      <c r="G86" s="103">
        <v>0.81</v>
      </c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AM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</row>
    <row r="87" spans="1:75" ht="15" x14ac:dyDescent="0.25">
      <c r="A87" s="73"/>
      <c r="B87" s="13">
        <v>45</v>
      </c>
      <c r="C87" s="15" t="s">
        <v>30</v>
      </c>
      <c r="D87" s="103">
        <v>0.74</v>
      </c>
      <c r="E87" s="103">
        <v>0.76</v>
      </c>
      <c r="F87" s="103">
        <v>0.8</v>
      </c>
      <c r="G87" s="103">
        <v>0.86</v>
      </c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AM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</row>
    <row r="88" spans="1:75" ht="15" x14ac:dyDescent="0.25">
      <c r="A88" s="73"/>
      <c r="B88" s="13">
        <v>46</v>
      </c>
      <c r="C88" s="15" t="s">
        <v>31</v>
      </c>
      <c r="D88" s="103">
        <v>0.67</v>
      </c>
      <c r="E88" s="103">
        <v>0.71</v>
      </c>
      <c r="F88" s="103">
        <v>0.76</v>
      </c>
      <c r="G88" s="103">
        <v>0.79</v>
      </c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AM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</row>
    <row r="89" spans="1:75" ht="15" x14ac:dyDescent="0.25">
      <c r="A89" s="73"/>
      <c r="B89" s="13">
        <v>47</v>
      </c>
      <c r="C89" s="15" t="s">
        <v>32</v>
      </c>
      <c r="D89" s="103">
        <v>0.79</v>
      </c>
      <c r="E89" s="103">
        <v>0.8</v>
      </c>
      <c r="F89" s="103">
        <v>0.8</v>
      </c>
      <c r="G89" s="103">
        <v>0.86</v>
      </c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AM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</row>
    <row r="90" spans="1:75" ht="15" x14ac:dyDescent="0.25">
      <c r="A90" s="73"/>
      <c r="B90" s="13">
        <v>48</v>
      </c>
      <c r="C90" s="15" t="s">
        <v>33</v>
      </c>
      <c r="D90" s="103">
        <v>0.84</v>
      </c>
      <c r="E90" s="103">
        <v>0.84</v>
      </c>
      <c r="F90" s="103">
        <v>0.86</v>
      </c>
      <c r="G90" s="103">
        <v>0.89</v>
      </c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AM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</row>
    <row r="91" spans="1:75" ht="15" x14ac:dyDescent="0.25">
      <c r="A91" s="73"/>
      <c r="B91" s="13">
        <v>49</v>
      </c>
      <c r="C91" s="15" t="s">
        <v>76</v>
      </c>
      <c r="D91" s="103">
        <v>0.86</v>
      </c>
      <c r="E91" s="103">
        <v>0.89</v>
      </c>
      <c r="F91" s="103">
        <v>0.89</v>
      </c>
      <c r="G91" s="103">
        <v>0.91</v>
      </c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AM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</row>
    <row r="92" spans="1:75" ht="15" x14ac:dyDescent="0.25">
      <c r="A92" s="73"/>
      <c r="B92" s="13">
        <v>50</v>
      </c>
      <c r="C92" s="15" t="s">
        <v>34</v>
      </c>
      <c r="D92" s="103">
        <v>0.78</v>
      </c>
      <c r="E92" s="103">
        <v>0.83</v>
      </c>
      <c r="F92" s="103">
        <v>0.85</v>
      </c>
      <c r="G92" s="103">
        <v>0.84</v>
      </c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AM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</row>
    <row r="93" spans="1:75" ht="15" x14ac:dyDescent="0.25">
      <c r="A93" s="73"/>
      <c r="B93" s="13">
        <v>51</v>
      </c>
      <c r="C93" s="15" t="s">
        <v>35</v>
      </c>
      <c r="D93" s="103">
        <v>0.71</v>
      </c>
      <c r="E93" s="103">
        <v>0.77</v>
      </c>
      <c r="F93" s="103">
        <v>0.77</v>
      </c>
      <c r="G93" s="103">
        <v>0.83</v>
      </c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AM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</row>
    <row r="94" spans="1:75" ht="15" x14ac:dyDescent="0.25">
      <c r="A94" s="73"/>
      <c r="B94" s="13">
        <v>52</v>
      </c>
      <c r="C94" s="15" t="s">
        <v>36</v>
      </c>
      <c r="D94" s="103">
        <v>0.74</v>
      </c>
      <c r="E94" s="103">
        <v>0.8</v>
      </c>
      <c r="F94" s="103">
        <v>0.84</v>
      </c>
      <c r="G94" s="103">
        <v>0.86</v>
      </c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AM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</row>
    <row r="95" spans="1:75" ht="15" x14ac:dyDescent="0.25">
      <c r="A95" s="73"/>
      <c r="B95" s="13">
        <v>53</v>
      </c>
      <c r="C95" s="15" t="s">
        <v>37</v>
      </c>
      <c r="D95" s="103">
        <v>0.46</v>
      </c>
      <c r="E95" s="103">
        <v>0.56999999999999995</v>
      </c>
      <c r="F95" s="103">
        <v>0.64</v>
      </c>
      <c r="G95" s="103">
        <v>0.69</v>
      </c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AM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</row>
    <row r="96" spans="1:75" ht="15" x14ac:dyDescent="0.25">
      <c r="A96" s="73"/>
      <c r="B96" s="13">
        <v>54</v>
      </c>
      <c r="C96" s="15" t="s">
        <v>38</v>
      </c>
      <c r="D96" s="103">
        <v>0.63</v>
      </c>
      <c r="E96" s="103">
        <v>0.68</v>
      </c>
      <c r="F96" s="103">
        <v>0.7</v>
      </c>
      <c r="G96" s="103">
        <v>0.79</v>
      </c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AM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</row>
    <row r="97" spans="1:75" ht="15" x14ac:dyDescent="0.25">
      <c r="A97" s="73"/>
      <c r="B97" s="13">
        <v>55</v>
      </c>
      <c r="C97" s="15" t="s">
        <v>39</v>
      </c>
      <c r="D97" s="103">
        <v>0.73</v>
      </c>
      <c r="E97" s="103">
        <v>0.75</v>
      </c>
      <c r="F97" s="103">
        <v>0.83</v>
      </c>
      <c r="G97" s="103">
        <v>0.86</v>
      </c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AM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</row>
    <row r="98" spans="1:75" ht="15" x14ac:dyDescent="0.25">
      <c r="A98" s="73"/>
      <c r="B98" s="13">
        <v>56</v>
      </c>
      <c r="C98" s="15" t="s">
        <v>175</v>
      </c>
      <c r="D98" s="103">
        <v>0.66</v>
      </c>
      <c r="E98" s="103">
        <v>0.69</v>
      </c>
      <c r="F98" s="103">
        <v>0.77</v>
      </c>
      <c r="G98" s="103">
        <v>0.8</v>
      </c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AM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</row>
    <row r="99" spans="1:75" ht="15" x14ac:dyDescent="0.25">
      <c r="A99" s="73"/>
      <c r="B99" s="13">
        <v>57</v>
      </c>
      <c r="C99" s="15" t="s">
        <v>40</v>
      </c>
      <c r="D99" s="103">
        <v>0.75</v>
      </c>
      <c r="E99" s="103">
        <v>0.71</v>
      </c>
      <c r="F99" s="103">
        <v>0.79</v>
      </c>
      <c r="G99" s="103">
        <v>0.82</v>
      </c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AM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</row>
    <row r="100" spans="1:75" ht="15" x14ac:dyDescent="0.25">
      <c r="A100" s="73"/>
      <c r="B100" s="13">
        <v>58</v>
      </c>
      <c r="C100" s="15" t="s">
        <v>90</v>
      </c>
      <c r="D100" s="103">
        <v>0.66</v>
      </c>
      <c r="E100" s="103">
        <v>0.69</v>
      </c>
      <c r="F100" s="103">
        <v>0.72</v>
      </c>
      <c r="G100" s="103">
        <v>0.78</v>
      </c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AM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</row>
    <row r="101" spans="1:75" ht="15" x14ac:dyDescent="0.25">
      <c r="A101" s="73"/>
      <c r="B101" s="13">
        <v>59</v>
      </c>
      <c r="C101" s="15" t="s">
        <v>41</v>
      </c>
      <c r="D101" s="103">
        <v>0.72</v>
      </c>
      <c r="E101" s="103">
        <v>0.74</v>
      </c>
      <c r="F101" s="103">
        <v>0.78</v>
      </c>
      <c r="G101" s="103">
        <v>0.82</v>
      </c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AM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</row>
    <row r="102" spans="1:75" ht="15" x14ac:dyDescent="0.25">
      <c r="A102" s="73"/>
      <c r="B102" s="13">
        <v>60</v>
      </c>
      <c r="C102" s="15" t="s">
        <v>42</v>
      </c>
      <c r="D102" s="103">
        <v>0.71</v>
      </c>
      <c r="E102" s="103">
        <v>0.78</v>
      </c>
      <c r="F102" s="103">
        <v>0.76</v>
      </c>
      <c r="G102" s="103">
        <v>0.82</v>
      </c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AM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</row>
    <row r="103" spans="1:75" ht="15" x14ac:dyDescent="0.25">
      <c r="A103" s="73"/>
      <c r="B103" s="13">
        <v>61</v>
      </c>
      <c r="C103" s="15" t="s">
        <v>85</v>
      </c>
      <c r="D103" s="103">
        <v>0.57999999999999996</v>
      </c>
      <c r="E103" s="103">
        <v>0.67</v>
      </c>
      <c r="F103" s="103">
        <v>0.69</v>
      </c>
      <c r="G103" s="103">
        <v>0.75</v>
      </c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AM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</row>
    <row r="104" spans="1:75" ht="15" x14ac:dyDescent="0.25">
      <c r="A104" s="73"/>
      <c r="B104" s="13">
        <v>62</v>
      </c>
      <c r="C104" s="15" t="s">
        <v>43</v>
      </c>
      <c r="D104" s="103">
        <v>0.76</v>
      </c>
      <c r="E104" s="103">
        <v>0.77</v>
      </c>
      <c r="F104" s="103">
        <v>0.81</v>
      </c>
      <c r="G104" s="103">
        <v>0.88</v>
      </c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AM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</row>
    <row r="105" spans="1:75" ht="15" x14ac:dyDescent="0.25">
      <c r="A105" s="73"/>
      <c r="B105" s="13">
        <v>63</v>
      </c>
      <c r="C105" s="15" t="s">
        <v>44</v>
      </c>
      <c r="D105" s="103">
        <v>0.64</v>
      </c>
      <c r="E105" s="103">
        <v>0.69</v>
      </c>
      <c r="F105" s="103">
        <v>0.72</v>
      </c>
      <c r="G105" s="103">
        <v>0.74</v>
      </c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AM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</row>
    <row r="106" spans="1:75" ht="15" x14ac:dyDescent="0.25">
      <c r="A106" s="73"/>
      <c r="B106" s="13">
        <v>64</v>
      </c>
      <c r="C106" s="15" t="s">
        <v>45</v>
      </c>
      <c r="D106" s="103">
        <v>0.64</v>
      </c>
      <c r="E106" s="103">
        <v>0.64</v>
      </c>
      <c r="F106" s="103">
        <v>0.7</v>
      </c>
      <c r="G106" s="103">
        <v>0.71</v>
      </c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AM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</row>
    <row r="107" spans="1:75" ht="15" x14ac:dyDescent="0.25">
      <c r="A107" s="73"/>
      <c r="B107" s="13">
        <v>65</v>
      </c>
      <c r="C107" s="15" t="s">
        <v>46</v>
      </c>
      <c r="D107" s="103">
        <v>0.6</v>
      </c>
      <c r="E107" s="103">
        <v>0.62</v>
      </c>
      <c r="F107" s="103">
        <v>0.68</v>
      </c>
      <c r="G107" s="103">
        <v>0.7</v>
      </c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AM107" s="73"/>
      <c r="BE107" s="73"/>
      <c r="BF107" s="73"/>
      <c r="BG107" s="73"/>
      <c r="BH107" s="73"/>
      <c r="BI107" s="73"/>
      <c r="BJ107" s="73"/>
      <c r="BK107" s="73"/>
      <c r="BL107" s="73"/>
      <c r="BM107" s="73"/>
      <c r="BN107" s="73"/>
      <c r="BO107" s="73"/>
      <c r="BP107" s="73"/>
      <c r="BQ107" s="73"/>
      <c r="BR107" s="73"/>
      <c r="BS107" s="73"/>
      <c r="BT107" s="73"/>
      <c r="BU107" s="73"/>
      <c r="BV107" s="73"/>
      <c r="BW107" s="73"/>
    </row>
    <row r="108" spans="1:75" ht="15" x14ac:dyDescent="0.25">
      <c r="A108" s="73"/>
      <c r="B108" s="13">
        <v>66</v>
      </c>
      <c r="C108" s="15" t="s">
        <v>47</v>
      </c>
      <c r="D108" s="103">
        <v>0.55000000000000004</v>
      </c>
      <c r="E108" s="103">
        <v>0.59</v>
      </c>
      <c r="F108" s="103">
        <v>0.63</v>
      </c>
      <c r="G108" s="103">
        <v>0.7</v>
      </c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AM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</row>
    <row r="109" spans="1:75" ht="15" x14ac:dyDescent="0.25">
      <c r="A109" s="73"/>
      <c r="B109" s="13">
        <v>67</v>
      </c>
      <c r="C109" s="15" t="s">
        <v>48</v>
      </c>
      <c r="D109" s="103">
        <v>0.38</v>
      </c>
      <c r="E109" s="103">
        <v>0.39</v>
      </c>
      <c r="F109" s="103">
        <v>0.44</v>
      </c>
      <c r="G109" s="103">
        <v>0.48</v>
      </c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AM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</row>
    <row r="110" spans="1:75" ht="15" x14ac:dyDescent="0.25">
      <c r="A110" s="73"/>
      <c r="B110" s="13">
        <v>68</v>
      </c>
      <c r="C110" s="15" t="s">
        <v>49</v>
      </c>
      <c r="D110" s="103">
        <v>0.64</v>
      </c>
      <c r="E110" s="103">
        <v>0.69</v>
      </c>
      <c r="F110" s="103">
        <v>0.68</v>
      </c>
      <c r="G110" s="103">
        <v>0.73</v>
      </c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AM110" s="73"/>
      <c r="BE110" s="73"/>
      <c r="BF110" s="73"/>
      <c r="BG110" s="73"/>
      <c r="BH110" s="73"/>
      <c r="BI110" s="73"/>
      <c r="BJ110" s="73"/>
      <c r="BK110" s="73"/>
      <c r="BL110" s="73"/>
      <c r="BM110" s="73"/>
      <c r="BN110" s="73"/>
      <c r="BO110" s="73"/>
      <c r="BP110" s="73"/>
      <c r="BQ110" s="73"/>
      <c r="BR110" s="73"/>
      <c r="BS110" s="73"/>
      <c r="BT110" s="73"/>
      <c r="BU110" s="73"/>
      <c r="BV110" s="73"/>
      <c r="BW110" s="73"/>
    </row>
    <row r="111" spans="1:75" ht="15" x14ac:dyDescent="0.25">
      <c r="A111" s="73"/>
      <c r="B111" s="13">
        <v>69</v>
      </c>
      <c r="C111" s="15" t="s">
        <v>50</v>
      </c>
      <c r="D111" s="103">
        <v>0.76</v>
      </c>
      <c r="E111" s="103">
        <v>0.79</v>
      </c>
      <c r="F111" s="103">
        <v>0.79</v>
      </c>
      <c r="G111" s="103">
        <v>0.85</v>
      </c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AM111" s="73"/>
      <c r="BE111" s="73"/>
      <c r="BF111" s="73"/>
      <c r="BG111" s="73"/>
      <c r="BH111" s="73"/>
      <c r="BI111" s="73"/>
      <c r="BJ111" s="73"/>
      <c r="BK111" s="73"/>
      <c r="BL111" s="73"/>
      <c r="BM111" s="73"/>
      <c r="BN111" s="73"/>
      <c r="BO111" s="73"/>
      <c r="BP111" s="73"/>
      <c r="BQ111" s="73"/>
      <c r="BR111" s="73"/>
      <c r="BS111" s="73"/>
      <c r="BT111" s="73"/>
      <c r="BU111" s="73"/>
      <c r="BV111" s="73"/>
      <c r="BW111" s="73"/>
    </row>
    <row r="112" spans="1:75" ht="15" x14ac:dyDescent="0.25">
      <c r="A112" s="73"/>
      <c r="B112" s="13">
        <v>70</v>
      </c>
      <c r="C112" s="15" t="s">
        <v>51</v>
      </c>
      <c r="D112" s="103">
        <v>0.54</v>
      </c>
      <c r="E112" s="103">
        <v>0.59</v>
      </c>
      <c r="F112" s="103">
        <v>0.54</v>
      </c>
      <c r="G112" s="103">
        <v>0.59</v>
      </c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AM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</row>
    <row r="113" spans="1:75" ht="15" x14ac:dyDescent="0.25">
      <c r="A113" s="73"/>
      <c r="B113" s="13">
        <v>71</v>
      </c>
      <c r="C113" s="15" t="s">
        <v>52</v>
      </c>
      <c r="D113" s="103">
        <v>0.75</v>
      </c>
      <c r="E113" s="103">
        <v>0.77</v>
      </c>
      <c r="F113" s="103">
        <v>0.8</v>
      </c>
      <c r="G113" s="103">
        <v>0.85</v>
      </c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AM113" s="73"/>
      <c r="BE113" s="73"/>
      <c r="BF113" s="73"/>
      <c r="BG113" s="73"/>
      <c r="BH113" s="73"/>
      <c r="BI113" s="73"/>
      <c r="BJ113" s="73"/>
      <c r="BK113" s="73"/>
      <c r="BL113" s="73"/>
      <c r="BM113" s="73"/>
      <c r="BN113" s="73"/>
      <c r="BO113" s="73"/>
      <c r="BP113" s="73"/>
      <c r="BQ113" s="73"/>
      <c r="BR113" s="73"/>
      <c r="BS113" s="73"/>
      <c r="BT113" s="73"/>
      <c r="BU113" s="73"/>
      <c r="BV113" s="73"/>
      <c r="BW113" s="73"/>
    </row>
    <row r="114" spans="1:75" ht="15" x14ac:dyDescent="0.25">
      <c r="A114" s="73"/>
      <c r="B114" s="13">
        <v>72</v>
      </c>
      <c r="C114" s="15" t="s">
        <v>195</v>
      </c>
      <c r="D114" s="103"/>
      <c r="E114" s="103"/>
      <c r="F114" s="103"/>
      <c r="G114" s="10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AM114" s="73"/>
      <c r="BE114" s="73"/>
      <c r="BF114" s="73"/>
      <c r="BG114" s="73"/>
      <c r="BH114" s="73"/>
      <c r="BI114" s="73"/>
      <c r="BJ114" s="73"/>
      <c r="BK114" s="73"/>
      <c r="BL114" s="73"/>
      <c r="BM114" s="73"/>
      <c r="BN114" s="73"/>
      <c r="BO114" s="73"/>
      <c r="BP114" s="73"/>
      <c r="BQ114" s="73"/>
      <c r="BR114" s="73"/>
      <c r="BS114" s="73"/>
      <c r="BT114" s="73"/>
      <c r="BU114" s="73"/>
      <c r="BV114" s="73"/>
      <c r="BW114" s="73"/>
    </row>
    <row r="115" spans="1:75" ht="15" x14ac:dyDescent="0.25">
      <c r="A115" s="73"/>
      <c r="B115" s="13">
        <v>73</v>
      </c>
      <c r="C115" s="14" t="s">
        <v>196</v>
      </c>
      <c r="D115" s="103"/>
      <c r="E115" s="103"/>
      <c r="F115" s="103"/>
      <c r="G115" s="10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AM115" s="73"/>
      <c r="BE115" s="73"/>
      <c r="BF115" s="73"/>
      <c r="BG115" s="73"/>
      <c r="BH115" s="73"/>
      <c r="BI115" s="73"/>
      <c r="BJ115" s="73"/>
      <c r="BK115" s="73"/>
      <c r="BL115" s="73"/>
      <c r="BM115" s="73"/>
      <c r="BN115" s="73"/>
      <c r="BO115" s="73"/>
      <c r="BP115" s="73"/>
      <c r="BQ115" s="73"/>
      <c r="BR115" s="73"/>
      <c r="BS115" s="73"/>
      <c r="BT115" s="73"/>
      <c r="BU115" s="73"/>
      <c r="BV115" s="73"/>
      <c r="BW115" s="73"/>
    </row>
    <row r="116" spans="1:75" ht="15" x14ac:dyDescent="0.25">
      <c r="A116" s="73"/>
      <c r="B116" s="13">
        <v>74</v>
      </c>
      <c r="C116" s="14" t="s">
        <v>197</v>
      </c>
      <c r="D116" s="103"/>
      <c r="E116" s="103"/>
      <c r="F116" s="103"/>
      <c r="G116" s="10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AM116" s="73"/>
      <c r="BE116" s="73"/>
      <c r="BF116" s="73"/>
      <c r="BG116" s="73"/>
      <c r="BH116" s="73"/>
      <c r="BI116" s="73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73"/>
      <c r="BU116" s="73"/>
      <c r="BV116" s="73"/>
      <c r="BW116" s="73"/>
    </row>
    <row r="117" spans="1:75" ht="15" x14ac:dyDescent="0.25">
      <c r="A117" s="73"/>
      <c r="B117" s="13">
        <v>75</v>
      </c>
      <c r="C117" s="14" t="s">
        <v>198</v>
      </c>
      <c r="D117" s="103"/>
      <c r="E117" s="103"/>
      <c r="F117" s="103"/>
      <c r="G117" s="10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AM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</row>
    <row r="118" spans="1:75" ht="15" x14ac:dyDescent="0.25">
      <c r="A118" s="73"/>
      <c r="B118" s="13">
        <v>76</v>
      </c>
      <c r="C118" s="14" t="s">
        <v>199</v>
      </c>
      <c r="D118" s="103"/>
      <c r="E118" s="103"/>
      <c r="F118" s="103"/>
      <c r="G118" s="10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AM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</row>
    <row r="119" spans="1:75" ht="15" x14ac:dyDescent="0.25">
      <c r="A119" s="73"/>
      <c r="B119" s="13">
        <v>77</v>
      </c>
      <c r="C119" s="14" t="s">
        <v>200</v>
      </c>
      <c r="D119" s="103"/>
      <c r="E119" s="103"/>
      <c r="F119" s="103"/>
      <c r="G119" s="10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AM119" s="73"/>
      <c r="BE119" s="73"/>
      <c r="BF119" s="73"/>
      <c r="BG119" s="73"/>
      <c r="BH119" s="73"/>
      <c r="BI119" s="73"/>
      <c r="BJ119" s="73"/>
      <c r="BK119" s="73"/>
      <c r="BL119" s="73"/>
      <c r="BM119" s="73"/>
      <c r="BN119" s="73"/>
      <c r="BO119" s="73"/>
      <c r="BP119" s="73"/>
      <c r="BQ119" s="73"/>
      <c r="BR119" s="73"/>
      <c r="BS119" s="73"/>
      <c r="BT119" s="73"/>
      <c r="BU119" s="73"/>
      <c r="BV119" s="73"/>
      <c r="BW119" s="73"/>
    </row>
    <row r="120" spans="1:75" ht="15" x14ac:dyDescent="0.25">
      <c r="A120" s="73"/>
      <c r="B120" s="13">
        <v>78</v>
      </c>
      <c r="C120" s="14" t="s">
        <v>201</v>
      </c>
      <c r="D120" s="103"/>
      <c r="E120" s="103"/>
      <c r="F120" s="103"/>
      <c r="G120" s="10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AM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</row>
    <row r="121" spans="1:75" ht="15" x14ac:dyDescent="0.25">
      <c r="A121" s="73"/>
      <c r="B121" s="13"/>
      <c r="C121" s="14"/>
      <c r="D121" s="103"/>
      <c r="E121" s="103"/>
      <c r="F121" s="103"/>
      <c r="G121" s="10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AM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</row>
    <row r="122" spans="1:75" ht="15" x14ac:dyDescent="0.25">
      <c r="A122" s="73"/>
      <c r="B122" s="13"/>
      <c r="C122" s="14"/>
      <c r="D122" s="103"/>
      <c r="E122" s="103"/>
      <c r="F122" s="103"/>
      <c r="G122" s="10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AM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</row>
    <row r="123" spans="1:75" ht="15" x14ac:dyDescent="0.25">
      <c r="A123" s="73"/>
      <c r="B123" s="13"/>
      <c r="C123" s="14"/>
      <c r="D123" s="103"/>
      <c r="E123" s="103"/>
      <c r="F123" s="103"/>
      <c r="G123" s="10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AM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</row>
    <row r="124" spans="1:75" ht="15" x14ac:dyDescent="0.25">
      <c r="A124" s="73"/>
      <c r="B124" s="13"/>
      <c r="C124" s="14"/>
      <c r="D124" s="103"/>
      <c r="E124" s="103"/>
      <c r="F124" s="103"/>
      <c r="G124" s="10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AM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</row>
    <row r="125" spans="1:75" ht="15" x14ac:dyDescent="0.25">
      <c r="A125" s="73"/>
      <c r="B125" s="13"/>
      <c r="C125" s="14"/>
      <c r="D125" s="103"/>
      <c r="E125" s="103"/>
      <c r="F125" s="103"/>
      <c r="G125" s="10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AM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</row>
    <row r="126" spans="1:75" ht="15" x14ac:dyDescent="0.25">
      <c r="A126" s="73"/>
      <c r="B126" s="13"/>
      <c r="C126" s="14"/>
      <c r="D126" s="103"/>
      <c r="E126" s="103"/>
      <c r="F126" s="103"/>
      <c r="G126" s="10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AM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</row>
    <row r="127" spans="1:75" ht="15" x14ac:dyDescent="0.25">
      <c r="A127" s="73"/>
      <c r="B127" s="73"/>
      <c r="C127" s="73"/>
      <c r="D127" s="103"/>
      <c r="E127" s="103"/>
      <c r="F127" s="103"/>
      <c r="G127" s="10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AM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</row>
    <row r="128" spans="1:75" ht="15" x14ac:dyDescent="0.25">
      <c r="A128" s="73"/>
      <c r="B128" s="73"/>
      <c r="C128" s="73"/>
      <c r="D128" s="103"/>
      <c r="E128" s="103"/>
      <c r="F128" s="103"/>
      <c r="G128" s="10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AM128" s="73"/>
      <c r="BE128" s="73"/>
      <c r="BF128" s="73"/>
      <c r="BG128" s="73"/>
      <c r="BH128" s="73"/>
      <c r="BI128" s="73"/>
      <c r="BJ128" s="73"/>
      <c r="BK128" s="73"/>
      <c r="BL128" s="73"/>
      <c r="BM128" s="73"/>
      <c r="BN128" s="73"/>
      <c r="BO128" s="73"/>
      <c r="BP128" s="73"/>
      <c r="BQ128" s="73"/>
      <c r="BR128" s="73"/>
      <c r="BS128" s="73"/>
      <c r="BT128" s="73"/>
      <c r="BU128" s="73"/>
      <c r="BV128" s="73"/>
      <c r="BW128" s="73"/>
    </row>
    <row r="129" spans="1:75" ht="15" x14ac:dyDescent="0.25">
      <c r="A129" s="73"/>
      <c r="B129" s="73"/>
      <c r="C129" s="73"/>
      <c r="D129" s="103"/>
      <c r="E129" s="103"/>
      <c r="F129" s="103"/>
      <c r="G129" s="10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AM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</row>
    <row r="130" spans="1:75" ht="15" x14ac:dyDescent="0.25">
      <c r="A130" s="73"/>
      <c r="B130" s="73"/>
      <c r="C130" s="73"/>
      <c r="D130" s="103"/>
      <c r="E130" s="103"/>
      <c r="F130" s="103"/>
      <c r="G130" s="10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AM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</row>
    <row r="131" spans="1:75" x14ac:dyDescent="0.2">
      <c r="A131" s="73"/>
      <c r="B131" s="73"/>
      <c r="C131" s="73"/>
      <c r="D131" s="73"/>
      <c r="E131" s="96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AM131" s="73"/>
      <c r="BE131" s="73"/>
      <c r="BF131" s="73"/>
      <c r="BG131" s="73"/>
      <c r="BH131" s="73"/>
      <c r="BI131" s="73"/>
      <c r="BJ131" s="73"/>
      <c r="BK131" s="73"/>
      <c r="BL131" s="73"/>
      <c r="BM131" s="73"/>
      <c r="BN131" s="73"/>
      <c r="BO131" s="73"/>
      <c r="BP131" s="73"/>
      <c r="BQ131" s="73"/>
      <c r="BR131" s="73"/>
      <c r="BS131" s="73"/>
      <c r="BT131" s="73"/>
      <c r="BU131" s="73"/>
      <c r="BV131" s="73"/>
      <c r="BW131" s="73"/>
    </row>
    <row r="132" spans="1:75" x14ac:dyDescent="0.2">
      <c r="A132" s="73"/>
      <c r="B132" s="73"/>
      <c r="C132" s="73"/>
      <c r="D132" s="73"/>
      <c r="E132" s="96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AM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</row>
    <row r="133" spans="1:75" x14ac:dyDescent="0.2">
      <c r="A133" s="73"/>
      <c r="B133" s="73"/>
      <c r="C133" s="73"/>
      <c r="D133" s="73"/>
      <c r="E133" s="96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AM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</row>
    <row r="134" spans="1:75" x14ac:dyDescent="0.2">
      <c r="A134" s="73"/>
      <c r="B134" s="73"/>
      <c r="C134" s="73"/>
      <c r="D134" s="73"/>
      <c r="E134" s="96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AM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</row>
    <row r="135" spans="1:75" x14ac:dyDescent="0.2">
      <c r="A135" s="73"/>
      <c r="B135" s="73"/>
      <c r="C135" s="73"/>
      <c r="D135" s="73"/>
      <c r="E135" s="96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AM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</row>
    <row r="136" spans="1:75" x14ac:dyDescent="0.2">
      <c r="A136" s="73"/>
      <c r="B136" s="73"/>
      <c r="C136" s="73"/>
      <c r="D136" s="73"/>
      <c r="E136" s="96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AM136" s="73"/>
      <c r="BE136" s="73"/>
      <c r="BF136" s="73"/>
      <c r="BG136" s="73"/>
      <c r="BH136" s="73"/>
      <c r="BI136" s="73"/>
      <c r="BJ136" s="73"/>
      <c r="BK136" s="73"/>
      <c r="BL136" s="73"/>
      <c r="BM136" s="73"/>
      <c r="BN136" s="73"/>
      <c r="BO136" s="73"/>
      <c r="BP136" s="73"/>
      <c r="BQ136" s="73"/>
      <c r="BR136" s="73"/>
      <c r="BS136" s="73"/>
      <c r="BT136" s="73"/>
      <c r="BU136" s="73"/>
      <c r="BV136" s="73"/>
      <c r="BW136" s="73"/>
    </row>
    <row r="137" spans="1:75" x14ac:dyDescent="0.2">
      <c r="A137" s="73"/>
      <c r="B137" s="73"/>
      <c r="C137" s="73"/>
      <c r="D137" s="73"/>
      <c r="E137" s="96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AM137" s="73"/>
      <c r="BE137" s="73"/>
      <c r="BF137" s="73"/>
      <c r="BG137" s="73"/>
      <c r="BH137" s="73"/>
      <c r="BI137" s="73"/>
      <c r="BJ137" s="73"/>
      <c r="BK137" s="73"/>
      <c r="BL137" s="73"/>
      <c r="BM137" s="73"/>
      <c r="BN137" s="73"/>
      <c r="BO137" s="73"/>
      <c r="BP137" s="73"/>
      <c r="BQ137" s="73"/>
      <c r="BR137" s="73"/>
      <c r="BS137" s="73"/>
      <c r="BT137" s="73"/>
      <c r="BU137" s="73"/>
      <c r="BV137" s="73"/>
      <c r="BW137" s="73"/>
    </row>
    <row r="138" spans="1:75" x14ac:dyDescent="0.2">
      <c r="A138" s="73"/>
      <c r="B138" s="73"/>
      <c r="C138" s="73"/>
      <c r="D138" s="73"/>
      <c r="E138" s="96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AM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</row>
    <row r="139" spans="1:75" x14ac:dyDescent="0.2">
      <c r="A139" s="73"/>
      <c r="B139" s="73"/>
      <c r="C139" s="73"/>
      <c r="D139" s="73"/>
      <c r="E139" s="96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AM139" s="73"/>
      <c r="BE139" s="73"/>
      <c r="BF139" s="73"/>
      <c r="BG139" s="73"/>
      <c r="BH139" s="73"/>
      <c r="BI139" s="73"/>
      <c r="BJ139" s="73"/>
      <c r="BK139" s="73"/>
      <c r="BL139" s="73"/>
      <c r="BM139" s="73"/>
      <c r="BN139" s="73"/>
      <c r="BO139" s="73"/>
      <c r="BP139" s="73"/>
      <c r="BQ139" s="73"/>
      <c r="BR139" s="73"/>
      <c r="BS139" s="73"/>
      <c r="BT139" s="73"/>
      <c r="BU139" s="73"/>
      <c r="BV139" s="73"/>
      <c r="BW139" s="73"/>
    </row>
    <row r="140" spans="1:75" x14ac:dyDescent="0.2">
      <c r="A140" s="73"/>
      <c r="B140" s="73"/>
      <c r="C140" s="73"/>
      <c r="D140" s="73"/>
      <c r="E140" s="96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AM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</row>
    <row r="141" spans="1:75" x14ac:dyDescent="0.2">
      <c r="A141" s="73"/>
      <c r="B141" s="73"/>
      <c r="C141" s="73"/>
      <c r="D141" s="73"/>
      <c r="E141" s="96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AM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</row>
    <row r="142" spans="1:75" x14ac:dyDescent="0.2">
      <c r="A142" s="73"/>
      <c r="B142" s="73"/>
      <c r="C142" s="73"/>
      <c r="D142" s="73"/>
      <c r="E142" s="96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AM142" s="73"/>
      <c r="BE142" s="73"/>
      <c r="BF142" s="73"/>
      <c r="BG142" s="73"/>
      <c r="BH142" s="73"/>
      <c r="BI142" s="73"/>
      <c r="BJ142" s="73"/>
      <c r="BK142" s="73"/>
      <c r="BL142" s="73"/>
      <c r="BM142" s="73"/>
      <c r="BN142" s="73"/>
      <c r="BO142" s="73"/>
      <c r="BP142" s="73"/>
      <c r="BQ142" s="73"/>
      <c r="BR142" s="73"/>
      <c r="BS142" s="73"/>
      <c r="BT142" s="73"/>
      <c r="BU142" s="73"/>
      <c r="BV142" s="73"/>
      <c r="BW142" s="73"/>
    </row>
    <row r="143" spans="1:75" x14ac:dyDescent="0.2">
      <c r="A143" s="73"/>
      <c r="B143" s="73"/>
      <c r="C143" s="73"/>
      <c r="D143" s="73"/>
      <c r="E143" s="96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AM143" s="73"/>
      <c r="BE143" s="73"/>
      <c r="BF143" s="73"/>
      <c r="BG143" s="73"/>
      <c r="BH143" s="73"/>
      <c r="BI143" s="73"/>
      <c r="BJ143" s="73"/>
      <c r="BK143" s="73"/>
      <c r="BL143" s="73"/>
      <c r="BM143" s="73"/>
      <c r="BN143" s="73"/>
      <c r="BO143" s="73"/>
      <c r="BP143" s="73"/>
      <c r="BQ143" s="73"/>
      <c r="BR143" s="73"/>
      <c r="BS143" s="73"/>
      <c r="BT143" s="73"/>
      <c r="BU143" s="73"/>
      <c r="BV143" s="73"/>
      <c r="BW143" s="73"/>
    </row>
    <row r="144" spans="1:75" x14ac:dyDescent="0.2">
      <c r="A144" s="73"/>
      <c r="B144" s="73"/>
      <c r="C144" s="73"/>
      <c r="D144" s="73"/>
      <c r="E144" s="96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AM144" s="73"/>
      <c r="BE144" s="73"/>
      <c r="BF144" s="73"/>
      <c r="BG144" s="73"/>
      <c r="BH144" s="73"/>
      <c r="BI144" s="73"/>
      <c r="BJ144" s="73"/>
      <c r="BK144" s="73"/>
      <c r="BL144" s="73"/>
      <c r="BM144" s="73"/>
      <c r="BN144" s="73"/>
      <c r="BO144" s="73"/>
      <c r="BP144" s="73"/>
      <c r="BQ144" s="73"/>
      <c r="BR144" s="73"/>
      <c r="BS144" s="73"/>
      <c r="BT144" s="73"/>
      <c r="BU144" s="73"/>
      <c r="BV144" s="73"/>
      <c r="BW144" s="73"/>
    </row>
    <row r="145" spans="1:75" x14ac:dyDescent="0.2">
      <c r="A145" s="73"/>
      <c r="B145" s="73"/>
      <c r="C145" s="73"/>
      <c r="D145" s="73"/>
      <c r="E145" s="96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AM145" s="73"/>
      <c r="BE145" s="73"/>
      <c r="BF145" s="73"/>
      <c r="BG145" s="73"/>
      <c r="BH145" s="73"/>
      <c r="BI145" s="73"/>
      <c r="BJ145" s="73"/>
      <c r="BK145" s="73"/>
      <c r="BL145" s="73"/>
      <c r="BM145" s="73"/>
      <c r="BN145" s="73"/>
      <c r="BO145" s="73"/>
      <c r="BP145" s="73"/>
      <c r="BQ145" s="73"/>
      <c r="BR145" s="73"/>
      <c r="BS145" s="73"/>
      <c r="BT145" s="73"/>
      <c r="BU145" s="73"/>
      <c r="BV145" s="73"/>
      <c r="BW145" s="73"/>
    </row>
    <row r="146" spans="1:75" x14ac:dyDescent="0.2">
      <c r="A146" s="73"/>
      <c r="B146" s="73"/>
      <c r="C146" s="73"/>
      <c r="D146" s="73"/>
      <c r="E146" s="96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AM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</row>
    <row r="147" spans="1:75" x14ac:dyDescent="0.2">
      <c r="A147" s="73"/>
      <c r="B147" s="73"/>
      <c r="C147" s="73"/>
      <c r="D147" s="73"/>
      <c r="E147" s="96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AM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</row>
    <row r="148" spans="1:75" x14ac:dyDescent="0.2">
      <c r="A148" s="73"/>
      <c r="B148" s="73"/>
      <c r="C148" s="73"/>
      <c r="D148" s="73"/>
      <c r="E148" s="96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AM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</row>
    <row r="149" spans="1:75" x14ac:dyDescent="0.2">
      <c r="A149" s="73"/>
      <c r="B149" s="73"/>
      <c r="C149" s="96"/>
      <c r="D149" s="96"/>
      <c r="E149" s="96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AM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</row>
    <row r="150" spans="1:75" x14ac:dyDescent="0.2">
      <c r="A150" s="73"/>
      <c r="B150" s="73"/>
      <c r="C150" s="96"/>
      <c r="D150" s="96"/>
      <c r="E150" s="96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AM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</row>
    <row r="151" spans="1:75" x14ac:dyDescent="0.2">
      <c r="A151" s="73"/>
      <c r="B151" s="73"/>
      <c r="C151" s="96"/>
      <c r="D151" s="96"/>
      <c r="E151" s="96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AM151" s="73"/>
      <c r="BE151" s="73"/>
      <c r="BF151" s="73"/>
      <c r="BG151" s="73"/>
      <c r="BH151" s="73"/>
      <c r="BI151" s="73"/>
      <c r="BJ151" s="73"/>
      <c r="BK151" s="73"/>
      <c r="BL151" s="73"/>
      <c r="BM151" s="73"/>
      <c r="BN151" s="73"/>
      <c r="BO151" s="73"/>
      <c r="BP151" s="73"/>
      <c r="BQ151" s="73"/>
      <c r="BR151" s="73"/>
      <c r="BS151" s="73"/>
      <c r="BT151" s="73"/>
      <c r="BU151" s="73"/>
      <c r="BV151" s="73"/>
      <c r="BW151" s="73"/>
    </row>
    <row r="152" spans="1:75" x14ac:dyDescent="0.2">
      <c r="A152" s="73"/>
      <c r="B152" s="73"/>
      <c r="C152" s="96"/>
      <c r="D152" s="96"/>
      <c r="E152" s="96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AM152" s="73"/>
      <c r="BE152" s="73"/>
      <c r="BF152" s="73"/>
      <c r="BG152" s="73"/>
      <c r="BH152" s="73"/>
      <c r="BI152" s="73"/>
      <c r="BJ152" s="73"/>
      <c r="BK152" s="73"/>
      <c r="BL152" s="73"/>
      <c r="BM152" s="73"/>
      <c r="BN152" s="73"/>
      <c r="BO152" s="73"/>
      <c r="BP152" s="73"/>
      <c r="BQ152" s="73"/>
      <c r="BR152" s="73"/>
      <c r="BS152" s="73"/>
      <c r="BT152" s="73"/>
      <c r="BU152" s="73"/>
      <c r="BV152" s="73"/>
      <c r="BW152" s="73"/>
    </row>
    <row r="153" spans="1:75" x14ac:dyDescent="0.2">
      <c r="A153" s="73"/>
      <c r="B153" s="73"/>
      <c r="C153" s="96"/>
      <c r="D153" s="96"/>
      <c r="E153" s="96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AM153" s="73"/>
      <c r="BE153" s="73"/>
      <c r="BF153" s="73"/>
      <c r="BG153" s="73"/>
      <c r="BH153" s="73"/>
      <c r="BI153" s="73"/>
      <c r="BJ153" s="73"/>
      <c r="BK153" s="73"/>
      <c r="BL153" s="73"/>
      <c r="BM153" s="73"/>
      <c r="BN153" s="73"/>
      <c r="BO153" s="73"/>
      <c r="BP153" s="73"/>
      <c r="BQ153" s="73"/>
      <c r="BR153" s="73"/>
      <c r="BS153" s="73"/>
      <c r="BT153" s="73"/>
      <c r="BU153" s="73"/>
      <c r="BV153" s="73"/>
      <c r="BW153" s="73"/>
    </row>
    <row r="154" spans="1:75" x14ac:dyDescent="0.2">
      <c r="A154" s="73"/>
      <c r="B154" s="73"/>
      <c r="C154" s="96"/>
      <c r="D154" s="96"/>
      <c r="E154" s="96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AM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</row>
    <row r="155" spans="1:75" x14ac:dyDescent="0.2">
      <c r="A155" s="73"/>
      <c r="B155" s="73"/>
      <c r="C155" s="96"/>
      <c r="D155" s="96"/>
      <c r="E155" s="96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AM155" s="73"/>
      <c r="BE155" s="73"/>
      <c r="BF155" s="73"/>
      <c r="BG155" s="73"/>
      <c r="BH155" s="73"/>
      <c r="BI155" s="73"/>
      <c r="BJ155" s="73"/>
      <c r="BK155" s="73"/>
      <c r="BL155" s="73"/>
      <c r="BM155" s="73"/>
      <c r="BN155" s="73"/>
      <c r="BO155" s="73"/>
      <c r="BP155" s="73"/>
      <c r="BQ155" s="73"/>
      <c r="BR155" s="73"/>
      <c r="BS155" s="73"/>
      <c r="BT155" s="73"/>
      <c r="BU155" s="73"/>
      <c r="BV155" s="73"/>
      <c r="BW155" s="73"/>
    </row>
    <row r="156" spans="1:75" x14ac:dyDescent="0.2">
      <c r="A156" s="73"/>
      <c r="B156" s="73"/>
      <c r="C156" s="96"/>
      <c r="D156" s="96"/>
      <c r="E156" s="96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AM156" s="73"/>
      <c r="BE156" s="73"/>
      <c r="BF156" s="73"/>
      <c r="BG156" s="73"/>
      <c r="BH156" s="73"/>
      <c r="BI156" s="73"/>
      <c r="BJ156" s="73"/>
      <c r="BK156" s="73"/>
      <c r="BL156" s="73"/>
      <c r="BM156" s="73"/>
      <c r="BN156" s="73"/>
      <c r="BO156" s="73"/>
      <c r="BP156" s="73"/>
      <c r="BQ156" s="73"/>
      <c r="BR156" s="73"/>
      <c r="BS156" s="73"/>
      <c r="BT156" s="73"/>
      <c r="BU156" s="73"/>
      <c r="BV156" s="73"/>
      <c r="BW156" s="73"/>
    </row>
    <row r="157" spans="1:75" x14ac:dyDescent="0.2">
      <c r="A157" s="73"/>
      <c r="B157" s="73"/>
      <c r="C157" s="96"/>
      <c r="D157" s="96"/>
      <c r="E157" s="96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AM157" s="73"/>
      <c r="BE157" s="73"/>
      <c r="BF157" s="73"/>
      <c r="BG157" s="73"/>
      <c r="BH157" s="73"/>
      <c r="BI157" s="73"/>
      <c r="BJ157" s="73"/>
      <c r="BK157" s="73"/>
      <c r="BL157" s="73"/>
      <c r="BM157" s="73"/>
      <c r="BN157" s="73"/>
      <c r="BO157" s="73"/>
      <c r="BP157" s="73"/>
      <c r="BQ157" s="73"/>
      <c r="BR157" s="73"/>
      <c r="BS157" s="73"/>
      <c r="BT157" s="73"/>
      <c r="BU157" s="73"/>
      <c r="BV157" s="73"/>
      <c r="BW157" s="73"/>
    </row>
    <row r="158" spans="1:75" x14ac:dyDescent="0.2">
      <c r="A158" s="73"/>
      <c r="B158" s="73"/>
      <c r="C158" s="96"/>
      <c r="D158" s="96"/>
      <c r="E158" s="96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AM158" s="73"/>
      <c r="BE158" s="73"/>
      <c r="BF158" s="73"/>
      <c r="BG158" s="73"/>
      <c r="BH158" s="73"/>
      <c r="BI158" s="73"/>
      <c r="BJ158" s="73"/>
      <c r="BK158" s="73"/>
      <c r="BL158" s="73"/>
      <c r="BM158" s="73"/>
      <c r="BN158" s="73"/>
      <c r="BO158" s="73"/>
      <c r="BP158" s="73"/>
      <c r="BQ158" s="73"/>
      <c r="BR158" s="73"/>
      <c r="BS158" s="73"/>
      <c r="BT158" s="73"/>
      <c r="BU158" s="73"/>
      <c r="BV158" s="73"/>
      <c r="BW158" s="73"/>
    </row>
    <row r="159" spans="1:75" x14ac:dyDescent="0.2">
      <c r="A159" s="73"/>
      <c r="B159" s="73"/>
      <c r="C159" s="96"/>
      <c r="D159" s="96"/>
      <c r="E159" s="96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AM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</row>
    <row r="160" spans="1:75" x14ac:dyDescent="0.2">
      <c r="A160" s="73"/>
      <c r="B160" s="73"/>
      <c r="C160" s="96"/>
      <c r="D160" s="96"/>
      <c r="E160" s="96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AM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</row>
    <row r="161" spans="1:75" x14ac:dyDescent="0.2">
      <c r="A161" s="73"/>
      <c r="B161" s="73"/>
      <c r="C161" s="96"/>
      <c r="D161" s="96"/>
      <c r="E161" s="96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AM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</row>
    <row r="162" spans="1:75" x14ac:dyDescent="0.2">
      <c r="A162" s="73"/>
      <c r="B162" s="73"/>
      <c r="C162" s="96"/>
      <c r="D162" s="96"/>
      <c r="E162" s="96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AM162" s="73"/>
      <c r="BE162" s="73"/>
      <c r="BF162" s="73"/>
      <c r="BG162" s="73"/>
      <c r="BH162" s="73"/>
      <c r="BI162" s="73"/>
      <c r="BJ162" s="73"/>
      <c r="BK162" s="73"/>
      <c r="BL162" s="73"/>
      <c r="BM162" s="73"/>
      <c r="BN162" s="73"/>
      <c r="BO162" s="73"/>
      <c r="BP162" s="73"/>
      <c r="BQ162" s="73"/>
      <c r="BR162" s="73"/>
      <c r="BS162" s="73"/>
      <c r="BT162" s="73"/>
      <c r="BU162" s="73"/>
      <c r="BV162" s="73"/>
      <c r="BW162" s="73"/>
    </row>
    <row r="163" spans="1:75" x14ac:dyDescent="0.2">
      <c r="A163" s="73"/>
      <c r="B163" s="73"/>
      <c r="C163" s="96"/>
      <c r="D163" s="96"/>
      <c r="E163" s="96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AM163" s="73"/>
      <c r="BE163" s="73"/>
      <c r="BF163" s="73"/>
      <c r="BG163" s="73"/>
      <c r="BH163" s="73"/>
      <c r="BI163" s="73"/>
      <c r="BJ163" s="73"/>
      <c r="BK163" s="73"/>
      <c r="BL163" s="73"/>
      <c r="BM163" s="73"/>
      <c r="BN163" s="73"/>
      <c r="BO163" s="73"/>
      <c r="BP163" s="73"/>
      <c r="BQ163" s="73"/>
      <c r="BR163" s="73"/>
      <c r="BS163" s="73"/>
      <c r="BT163" s="73"/>
      <c r="BU163" s="73"/>
      <c r="BV163" s="73"/>
      <c r="BW163" s="73"/>
    </row>
    <row r="164" spans="1:75" x14ac:dyDescent="0.2">
      <c r="A164" s="73"/>
      <c r="B164" s="73"/>
      <c r="C164" s="96"/>
      <c r="D164" s="96"/>
      <c r="E164" s="96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AM164" s="73"/>
      <c r="BE164" s="73"/>
      <c r="BF164" s="73"/>
      <c r="BG164" s="73"/>
      <c r="BH164" s="73"/>
      <c r="BI164" s="73"/>
      <c r="BJ164" s="73"/>
      <c r="BK164" s="73"/>
      <c r="BL164" s="73"/>
      <c r="BM164" s="73"/>
      <c r="BN164" s="73"/>
      <c r="BO164" s="73"/>
      <c r="BP164" s="73"/>
      <c r="BQ164" s="73"/>
      <c r="BR164" s="73"/>
      <c r="BS164" s="73"/>
      <c r="BT164" s="73"/>
      <c r="BU164" s="73"/>
      <c r="BV164" s="73"/>
      <c r="BW164" s="73"/>
    </row>
    <row r="165" spans="1:75" x14ac:dyDescent="0.2">
      <c r="A165" s="73"/>
      <c r="B165" s="73"/>
      <c r="C165" s="96"/>
      <c r="D165" s="96"/>
      <c r="E165" s="96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AM165" s="73"/>
      <c r="BE165" s="73"/>
      <c r="BF165" s="73"/>
      <c r="BG165" s="73"/>
      <c r="BH165" s="73"/>
      <c r="BI165" s="73"/>
      <c r="BJ165" s="73"/>
      <c r="BK165" s="73"/>
      <c r="BL165" s="73"/>
      <c r="BM165" s="73"/>
      <c r="BN165" s="73"/>
      <c r="BO165" s="73"/>
      <c r="BP165" s="73"/>
      <c r="BQ165" s="73"/>
      <c r="BR165" s="73"/>
      <c r="BS165" s="73"/>
      <c r="BT165" s="73"/>
      <c r="BU165" s="73"/>
      <c r="BV165" s="73"/>
      <c r="BW165" s="73"/>
    </row>
    <row r="166" spans="1:75" x14ac:dyDescent="0.2">
      <c r="A166" s="73"/>
      <c r="B166" s="73"/>
      <c r="C166" s="96"/>
      <c r="D166" s="96"/>
      <c r="E166" s="96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AM166" s="73"/>
      <c r="BE166" s="73"/>
      <c r="BF166" s="73"/>
      <c r="BG166" s="73"/>
      <c r="BH166" s="73"/>
      <c r="BI166" s="73"/>
      <c r="BJ166" s="73"/>
      <c r="BK166" s="73"/>
      <c r="BL166" s="73"/>
      <c r="BM166" s="73"/>
      <c r="BN166" s="73"/>
      <c r="BO166" s="73"/>
      <c r="BP166" s="73"/>
      <c r="BQ166" s="73"/>
      <c r="BR166" s="73"/>
      <c r="BS166" s="73"/>
      <c r="BT166" s="73"/>
      <c r="BU166" s="73"/>
      <c r="BV166" s="73"/>
      <c r="BW166" s="73"/>
    </row>
    <row r="167" spans="1:75" x14ac:dyDescent="0.2">
      <c r="A167" s="73"/>
      <c r="B167" s="73"/>
      <c r="C167" s="96"/>
      <c r="D167" s="96"/>
      <c r="E167" s="96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AM167" s="73"/>
      <c r="BE167" s="73"/>
      <c r="BF167" s="73"/>
      <c r="BG167" s="73"/>
      <c r="BH167" s="73"/>
      <c r="BI167" s="73"/>
      <c r="BJ167" s="73"/>
      <c r="BK167" s="73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73"/>
    </row>
    <row r="168" spans="1:75" x14ac:dyDescent="0.2">
      <c r="A168" s="73"/>
      <c r="B168" s="73"/>
      <c r="C168" s="96"/>
      <c r="D168" s="96"/>
      <c r="E168" s="96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AM168" s="73"/>
      <c r="BE168" s="73"/>
      <c r="BF168" s="73"/>
      <c r="BG168" s="73"/>
      <c r="BH168" s="73"/>
      <c r="BI168" s="73"/>
      <c r="BJ168" s="73"/>
      <c r="BK168" s="73"/>
      <c r="BL168" s="73"/>
      <c r="BM168" s="73"/>
      <c r="BN168" s="73"/>
      <c r="BO168" s="73"/>
      <c r="BP168" s="73"/>
      <c r="BQ168" s="73"/>
      <c r="BR168" s="73"/>
      <c r="BS168" s="73"/>
      <c r="BT168" s="73"/>
      <c r="BU168" s="73"/>
      <c r="BV168" s="73"/>
      <c r="BW168" s="73"/>
    </row>
    <row r="169" spans="1:75" x14ac:dyDescent="0.2">
      <c r="A169" s="73"/>
      <c r="B169" s="73"/>
      <c r="C169" s="96"/>
      <c r="D169" s="96"/>
      <c r="E169" s="96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AM169" s="73"/>
      <c r="BE169" s="73"/>
      <c r="BF169" s="73"/>
      <c r="BG169" s="73"/>
      <c r="BH169" s="73"/>
      <c r="BI169" s="73"/>
      <c r="BJ169" s="73"/>
      <c r="BK169" s="73"/>
      <c r="BL169" s="73"/>
      <c r="BM169" s="73"/>
      <c r="BN169" s="73"/>
      <c r="BO169" s="73"/>
      <c r="BP169" s="73"/>
      <c r="BQ169" s="73"/>
      <c r="BR169" s="73"/>
      <c r="BS169" s="73"/>
      <c r="BT169" s="73"/>
      <c r="BU169" s="73"/>
      <c r="BV169" s="73"/>
      <c r="BW169" s="73"/>
    </row>
    <row r="170" spans="1:75" x14ac:dyDescent="0.2">
      <c r="A170" s="73"/>
      <c r="B170" s="73"/>
      <c r="C170" s="96"/>
      <c r="D170" s="96"/>
      <c r="E170" s="96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AM170" s="73"/>
      <c r="BE170" s="73"/>
      <c r="BF170" s="73"/>
      <c r="BG170" s="73"/>
      <c r="BH170" s="73"/>
      <c r="BI170" s="73"/>
      <c r="BJ170" s="73"/>
      <c r="BK170" s="73"/>
      <c r="BL170" s="73"/>
      <c r="BM170" s="73"/>
      <c r="BN170" s="73"/>
      <c r="BO170" s="73"/>
      <c r="BP170" s="73"/>
      <c r="BQ170" s="73"/>
      <c r="BR170" s="73"/>
      <c r="BS170" s="73"/>
      <c r="BT170" s="73"/>
      <c r="BU170" s="73"/>
      <c r="BV170" s="73"/>
      <c r="BW170" s="73"/>
    </row>
    <row r="171" spans="1:75" x14ac:dyDescent="0.2">
      <c r="A171" s="73"/>
      <c r="B171" s="73"/>
      <c r="C171" s="96"/>
      <c r="D171" s="96"/>
      <c r="E171" s="96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AM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3"/>
      <c r="BO171" s="73"/>
      <c r="BP171" s="73"/>
      <c r="BQ171" s="73"/>
      <c r="BR171" s="73"/>
      <c r="BS171" s="73"/>
      <c r="BT171" s="73"/>
      <c r="BU171" s="73"/>
      <c r="BV171" s="73"/>
      <c r="BW171" s="73"/>
    </row>
    <row r="172" spans="1:75" x14ac:dyDescent="0.2">
      <c r="A172" s="73"/>
      <c r="B172" s="73"/>
      <c r="C172" s="96"/>
      <c r="D172" s="96"/>
      <c r="E172" s="96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AM172" s="73"/>
      <c r="BE172" s="73"/>
      <c r="BF172" s="73"/>
      <c r="BG172" s="73"/>
      <c r="BH172" s="73"/>
      <c r="BI172" s="73"/>
      <c r="BJ172" s="73"/>
      <c r="BK172" s="73"/>
      <c r="BL172" s="73"/>
      <c r="BM172" s="73"/>
      <c r="BN172" s="73"/>
      <c r="BO172" s="73"/>
      <c r="BP172" s="73"/>
      <c r="BQ172" s="73"/>
      <c r="BR172" s="73"/>
      <c r="BS172" s="73"/>
      <c r="BT172" s="73"/>
      <c r="BU172" s="73"/>
      <c r="BV172" s="73"/>
      <c r="BW172" s="73"/>
    </row>
    <row r="173" spans="1:75" x14ac:dyDescent="0.2">
      <c r="A173" s="73"/>
      <c r="B173" s="73"/>
      <c r="C173" s="96"/>
      <c r="D173" s="96"/>
      <c r="E173" s="96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AM173" s="73"/>
      <c r="BE173" s="73"/>
      <c r="BF173" s="73"/>
      <c r="BG173" s="73"/>
      <c r="BH173" s="73"/>
      <c r="BI173" s="73"/>
      <c r="BJ173" s="73"/>
      <c r="BK173" s="73"/>
      <c r="BL173" s="73"/>
      <c r="BM173" s="73"/>
      <c r="BN173" s="73"/>
      <c r="BO173" s="73"/>
      <c r="BP173" s="73"/>
      <c r="BQ173" s="73"/>
      <c r="BR173" s="73"/>
      <c r="BS173" s="73"/>
      <c r="BT173" s="73"/>
      <c r="BU173" s="73"/>
      <c r="BV173" s="73"/>
      <c r="BW173" s="73"/>
    </row>
    <row r="174" spans="1:75" x14ac:dyDescent="0.2">
      <c r="A174" s="73"/>
      <c r="B174" s="73"/>
      <c r="C174" s="96"/>
      <c r="D174" s="96"/>
      <c r="E174" s="96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AM174" s="73"/>
      <c r="BE174" s="73"/>
      <c r="BF174" s="73"/>
      <c r="BG174" s="73"/>
      <c r="BH174" s="73"/>
      <c r="BI174" s="73"/>
      <c r="BJ174" s="73"/>
      <c r="BK174" s="73"/>
      <c r="BL174" s="73"/>
      <c r="BM174" s="73"/>
      <c r="BN174" s="73"/>
      <c r="BO174" s="73"/>
      <c r="BP174" s="73"/>
      <c r="BQ174" s="73"/>
      <c r="BR174" s="73"/>
      <c r="BS174" s="73"/>
      <c r="BT174" s="73"/>
      <c r="BU174" s="73"/>
      <c r="BV174" s="73"/>
      <c r="BW174" s="73"/>
    </row>
    <row r="175" spans="1:75" x14ac:dyDescent="0.2">
      <c r="A175" s="73"/>
      <c r="B175" s="73"/>
      <c r="C175" s="96"/>
      <c r="D175" s="96"/>
      <c r="E175" s="96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AM175" s="73"/>
      <c r="BE175" s="73"/>
      <c r="BF175" s="73"/>
      <c r="BG175" s="73"/>
      <c r="BH175" s="73"/>
      <c r="BI175" s="73"/>
      <c r="BJ175" s="73"/>
      <c r="BK175" s="73"/>
      <c r="BL175" s="73"/>
      <c r="BM175" s="73"/>
      <c r="BN175" s="73"/>
      <c r="BO175" s="73"/>
      <c r="BP175" s="73"/>
      <c r="BQ175" s="73"/>
      <c r="BR175" s="73"/>
      <c r="BS175" s="73"/>
      <c r="BT175" s="73"/>
      <c r="BU175" s="73"/>
      <c r="BV175" s="73"/>
      <c r="BW175" s="73"/>
    </row>
    <row r="176" spans="1:75" x14ac:dyDescent="0.2">
      <c r="A176" s="73"/>
      <c r="B176" s="73"/>
      <c r="C176" s="96"/>
      <c r="D176" s="96"/>
      <c r="E176" s="96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AM176" s="73"/>
      <c r="BE176" s="73"/>
      <c r="BF176" s="73"/>
      <c r="BG176" s="73"/>
      <c r="BH176" s="73"/>
      <c r="BI176" s="73"/>
      <c r="BJ176" s="73"/>
      <c r="BK176" s="73"/>
      <c r="BL176" s="73"/>
      <c r="BM176" s="73"/>
      <c r="BN176" s="73"/>
      <c r="BO176" s="73"/>
      <c r="BP176" s="73"/>
      <c r="BQ176" s="73"/>
      <c r="BR176" s="73"/>
      <c r="BS176" s="73"/>
      <c r="BT176" s="73"/>
      <c r="BU176" s="73"/>
      <c r="BV176" s="73"/>
      <c r="BW176" s="73"/>
    </row>
    <row r="177" spans="1:75" x14ac:dyDescent="0.2">
      <c r="A177" s="73"/>
      <c r="B177" s="73"/>
      <c r="C177" s="96"/>
      <c r="D177" s="96"/>
      <c r="E177" s="96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AM177" s="73"/>
      <c r="BE177" s="73"/>
      <c r="BF177" s="73"/>
      <c r="BG177" s="73"/>
      <c r="BH177" s="73"/>
      <c r="BI177" s="73"/>
      <c r="BJ177" s="73"/>
      <c r="BK177" s="73"/>
      <c r="BL177" s="73"/>
      <c r="BM177" s="73"/>
      <c r="BN177" s="73"/>
      <c r="BO177" s="73"/>
      <c r="BP177" s="73"/>
      <c r="BQ177" s="73"/>
      <c r="BR177" s="73"/>
      <c r="BS177" s="73"/>
      <c r="BT177" s="73"/>
      <c r="BU177" s="73"/>
      <c r="BV177" s="73"/>
      <c r="BW177" s="73"/>
    </row>
    <row r="178" spans="1:75" x14ac:dyDescent="0.2">
      <c r="A178" s="73"/>
      <c r="B178" s="73"/>
      <c r="C178" s="96"/>
      <c r="D178" s="96"/>
      <c r="E178" s="96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AM178" s="73"/>
      <c r="BE178" s="73"/>
      <c r="BF178" s="73"/>
      <c r="BG178" s="73"/>
      <c r="BH178" s="73"/>
      <c r="BI178" s="73"/>
      <c r="BJ178" s="73"/>
      <c r="BK178" s="73"/>
      <c r="BL178" s="73"/>
      <c r="BM178" s="73"/>
      <c r="BN178" s="73"/>
      <c r="BO178" s="73"/>
      <c r="BP178" s="73"/>
      <c r="BQ178" s="73"/>
      <c r="BR178" s="73"/>
      <c r="BS178" s="73"/>
      <c r="BT178" s="73"/>
      <c r="BU178" s="73"/>
      <c r="BV178" s="73"/>
      <c r="BW178" s="73"/>
    </row>
    <row r="179" spans="1:75" x14ac:dyDescent="0.2">
      <c r="A179" s="73"/>
      <c r="B179" s="73"/>
      <c r="C179" s="96"/>
      <c r="D179" s="96"/>
      <c r="E179" s="96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AM179" s="73"/>
      <c r="BE179" s="73"/>
      <c r="BF179" s="73"/>
      <c r="BG179" s="73"/>
      <c r="BH179" s="73"/>
      <c r="BI179" s="73"/>
      <c r="BJ179" s="73"/>
      <c r="BK179" s="73"/>
      <c r="BL179" s="73"/>
      <c r="BM179" s="73"/>
      <c r="BN179" s="73"/>
      <c r="BO179" s="73"/>
      <c r="BP179" s="73"/>
      <c r="BQ179" s="73"/>
      <c r="BR179" s="73"/>
      <c r="BS179" s="73"/>
      <c r="BT179" s="73"/>
      <c r="BU179" s="73"/>
      <c r="BV179" s="73"/>
      <c r="BW179" s="73"/>
    </row>
    <row r="180" spans="1:75" x14ac:dyDescent="0.2">
      <c r="A180" s="73"/>
      <c r="B180" s="73"/>
      <c r="C180" s="96"/>
      <c r="D180" s="96"/>
      <c r="E180" s="96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AM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</row>
    <row r="181" spans="1:75" x14ac:dyDescent="0.2">
      <c r="A181" s="73"/>
      <c r="B181" s="73"/>
      <c r="C181" s="96"/>
      <c r="D181" s="96"/>
      <c r="E181" s="96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AM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</row>
    <row r="182" spans="1:75" x14ac:dyDescent="0.2">
      <c r="A182" s="73"/>
      <c r="B182" s="73"/>
      <c r="C182" s="96"/>
      <c r="D182" s="96"/>
      <c r="E182" s="96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AM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</row>
    <row r="183" spans="1:75" x14ac:dyDescent="0.2">
      <c r="A183" s="73"/>
      <c r="B183" s="73"/>
      <c r="C183" s="96"/>
      <c r="D183" s="96"/>
      <c r="E183" s="96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AM183" s="73"/>
      <c r="BE183" s="73"/>
      <c r="BF183" s="73"/>
      <c r="BG183" s="73"/>
      <c r="BH183" s="73"/>
      <c r="BI183" s="73"/>
      <c r="BJ183" s="73"/>
      <c r="BK183" s="73"/>
      <c r="BL183" s="73"/>
      <c r="BM183" s="73"/>
      <c r="BN183" s="73"/>
      <c r="BO183" s="73"/>
      <c r="BP183" s="73"/>
      <c r="BQ183" s="73"/>
      <c r="BR183" s="73"/>
      <c r="BS183" s="73"/>
      <c r="BT183" s="73"/>
      <c r="BU183" s="73"/>
      <c r="BV183" s="73"/>
      <c r="BW183" s="73"/>
    </row>
    <row r="184" spans="1:75" x14ac:dyDescent="0.2">
      <c r="A184" s="73"/>
      <c r="B184" s="73"/>
      <c r="C184" s="96"/>
      <c r="D184" s="96"/>
      <c r="E184" s="96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AM184" s="73"/>
      <c r="BE184" s="73"/>
      <c r="BF184" s="73"/>
      <c r="BG184" s="73"/>
      <c r="BH184" s="73"/>
      <c r="BI184" s="73"/>
      <c r="BJ184" s="73"/>
      <c r="BK184" s="73"/>
      <c r="BL184" s="73"/>
      <c r="BM184" s="73"/>
      <c r="BN184" s="73"/>
      <c r="BO184" s="73"/>
      <c r="BP184" s="73"/>
      <c r="BQ184" s="73"/>
      <c r="BR184" s="73"/>
      <c r="BS184" s="73"/>
      <c r="BT184" s="73"/>
      <c r="BU184" s="73"/>
      <c r="BV184" s="73"/>
      <c r="BW184" s="73"/>
    </row>
    <row r="185" spans="1:75" x14ac:dyDescent="0.2">
      <c r="A185" s="73"/>
      <c r="B185" s="73"/>
      <c r="C185" s="96"/>
      <c r="D185" s="96"/>
      <c r="E185" s="96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AM185" s="73"/>
      <c r="BE185" s="73"/>
      <c r="BF185" s="73"/>
      <c r="BG185" s="73"/>
      <c r="BH185" s="73"/>
      <c r="BI185" s="73"/>
      <c r="BJ185" s="73"/>
      <c r="BK185" s="73"/>
      <c r="BL185" s="73"/>
      <c r="BM185" s="73"/>
      <c r="BN185" s="73"/>
      <c r="BO185" s="73"/>
      <c r="BP185" s="73"/>
      <c r="BQ185" s="73"/>
      <c r="BR185" s="73"/>
      <c r="BS185" s="73"/>
      <c r="BT185" s="73"/>
      <c r="BU185" s="73"/>
      <c r="BV185" s="73"/>
      <c r="BW185" s="73"/>
    </row>
    <row r="186" spans="1:75" x14ac:dyDescent="0.2">
      <c r="A186" s="73"/>
      <c r="B186" s="73"/>
      <c r="C186" s="96"/>
      <c r="D186" s="96"/>
      <c r="E186" s="96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AM186" s="73"/>
      <c r="BE186" s="73"/>
      <c r="BF186" s="73"/>
      <c r="BG186" s="73"/>
      <c r="BH186" s="73"/>
      <c r="BI186" s="73"/>
      <c r="BJ186" s="73"/>
      <c r="BK186" s="73"/>
      <c r="BL186" s="73"/>
      <c r="BM186" s="73"/>
      <c r="BN186" s="73"/>
      <c r="BO186" s="73"/>
      <c r="BP186" s="73"/>
      <c r="BQ186" s="73"/>
      <c r="BR186" s="73"/>
      <c r="BS186" s="73"/>
      <c r="BT186" s="73"/>
      <c r="BU186" s="73"/>
      <c r="BV186" s="73"/>
      <c r="BW186" s="73"/>
    </row>
    <row r="187" spans="1:75" x14ac:dyDescent="0.2">
      <c r="A187" s="73"/>
      <c r="B187" s="73"/>
      <c r="C187" s="96"/>
      <c r="D187" s="96"/>
      <c r="E187" s="96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AM187" s="73"/>
      <c r="BE187" s="73"/>
      <c r="BF187" s="73"/>
      <c r="BG187" s="73"/>
      <c r="BH187" s="73"/>
      <c r="BI187" s="73"/>
      <c r="BJ187" s="73"/>
      <c r="BK187" s="73"/>
      <c r="BL187" s="73"/>
      <c r="BM187" s="73"/>
      <c r="BN187" s="73"/>
      <c r="BO187" s="73"/>
      <c r="BP187" s="73"/>
      <c r="BQ187" s="73"/>
      <c r="BR187" s="73"/>
      <c r="BS187" s="73"/>
      <c r="BT187" s="73"/>
      <c r="BU187" s="73"/>
      <c r="BV187" s="73"/>
      <c r="BW187" s="73"/>
    </row>
    <row r="188" spans="1:75" x14ac:dyDescent="0.2">
      <c r="A188" s="73"/>
      <c r="B188" s="73"/>
      <c r="C188" s="96"/>
      <c r="D188" s="96"/>
      <c r="E188" s="96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AM188" s="73"/>
      <c r="BE188" s="73"/>
      <c r="BF188" s="73"/>
      <c r="BG188" s="73"/>
      <c r="BH188" s="73"/>
      <c r="BI188" s="73"/>
      <c r="BJ188" s="73"/>
      <c r="BK188" s="73"/>
      <c r="BL188" s="73"/>
      <c r="BM188" s="73"/>
      <c r="BN188" s="73"/>
      <c r="BO188" s="73"/>
      <c r="BP188" s="73"/>
      <c r="BQ188" s="73"/>
      <c r="BR188" s="73"/>
      <c r="BS188" s="73"/>
      <c r="BT188" s="73"/>
      <c r="BU188" s="73"/>
      <c r="BV188" s="73"/>
      <c r="BW188" s="73"/>
    </row>
    <row r="189" spans="1:75" x14ac:dyDescent="0.2">
      <c r="A189" s="73"/>
      <c r="B189" s="73"/>
      <c r="C189" s="96"/>
      <c r="D189" s="96"/>
      <c r="E189" s="96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AM189" s="73"/>
      <c r="BE189" s="73"/>
      <c r="BF189" s="73"/>
      <c r="BG189" s="73"/>
      <c r="BH189" s="73"/>
      <c r="BI189" s="73"/>
      <c r="BJ189" s="73"/>
      <c r="BK189" s="73"/>
      <c r="BL189" s="73"/>
      <c r="BM189" s="73"/>
      <c r="BN189" s="73"/>
      <c r="BO189" s="73"/>
      <c r="BP189" s="73"/>
      <c r="BQ189" s="73"/>
      <c r="BR189" s="73"/>
      <c r="BS189" s="73"/>
      <c r="BT189" s="73"/>
      <c r="BU189" s="73"/>
      <c r="BV189" s="73"/>
      <c r="BW189" s="73"/>
    </row>
    <row r="190" spans="1:75" x14ac:dyDescent="0.2">
      <c r="A190" s="73"/>
      <c r="B190" s="73"/>
      <c r="C190" s="96"/>
      <c r="D190" s="96"/>
      <c r="E190" s="96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AM190" s="73"/>
      <c r="BE190" s="73"/>
      <c r="BF190" s="73"/>
      <c r="BG190" s="73"/>
      <c r="BH190" s="73"/>
      <c r="BI190" s="73"/>
      <c r="BJ190" s="73"/>
      <c r="BK190" s="73"/>
      <c r="BL190" s="73"/>
      <c r="BM190" s="73"/>
      <c r="BN190" s="73"/>
      <c r="BO190" s="73"/>
      <c r="BP190" s="73"/>
      <c r="BQ190" s="73"/>
      <c r="BR190" s="73"/>
      <c r="BS190" s="73"/>
      <c r="BT190" s="73"/>
      <c r="BU190" s="73"/>
      <c r="BV190" s="73"/>
      <c r="BW190" s="73"/>
    </row>
    <row r="191" spans="1:75" x14ac:dyDescent="0.2">
      <c r="A191" s="73"/>
      <c r="B191" s="73"/>
      <c r="C191" s="96"/>
      <c r="D191" s="96"/>
      <c r="E191" s="96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AM191" s="73"/>
      <c r="BE191" s="73"/>
      <c r="BF191" s="73"/>
      <c r="BG191" s="73"/>
      <c r="BH191" s="73"/>
      <c r="BI191" s="73"/>
      <c r="BJ191" s="73"/>
      <c r="BK191" s="73"/>
      <c r="BL191" s="73"/>
      <c r="BM191" s="73"/>
      <c r="BN191" s="73"/>
      <c r="BO191" s="73"/>
      <c r="BP191" s="73"/>
      <c r="BQ191" s="73"/>
      <c r="BR191" s="73"/>
      <c r="BS191" s="73"/>
      <c r="BT191" s="73"/>
      <c r="BU191" s="73"/>
      <c r="BV191" s="73"/>
      <c r="BW191" s="73"/>
    </row>
    <row r="192" spans="1:75" x14ac:dyDescent="0.2">
      <c r="A192" s="73"/>
      <c r="B192" s="73"/>
      <c r="C192" s="96"/>
      <c r="D192" s="96"/>
      <c r="E192" s="96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AM192" s="73"/>
      <c r="BE192" s="73"/>
      <c r="BF192" s="73"/>
      <c r="BG192" s="73"/>
      <c r="BH192" s="73"/>
      <c r="BI192" s="73"/>
      <c r="BJ192" s="73"/>
      <c r="BK192" s="73"/>
      <c r="BL192" s="73"/>
      <c r="BM192" s="73"/>
      <c r="BN192" s="73"/>
      <c r="BO192" s="73"/>
      <c r="BP192" s="73"/>
      <c r="BQ192" s="73"/>
      <c r="BR192" s="73"/>
      <c r="BS192" s="73"/>
      <c r="BT192" s="73"/>
      <c r="BU192" s="73"/>
      <c r="BV192" s="73"/>
      <c r="BW192" s="73"/>
    </row>
    <row r="193" spans="1:75" x14ac:dyDescent="0.2">
      <c r="A193" s="73"/>
      <c r="B193" s="73"/>
      <c r="C193" s="96"/>
      <c r="D193" s="96"/>
      <c r="E193" s="96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AM193" s="73"/>
      <c r="BE193" s="73"/>
      <c r="BF193" s="73"/>
      <c r="BG193" s="73"/>
      <c r="BH193" s="73"/>
      <c r="BI193" s="73"/>
      <c r="BJ193" s="73"/>
      <c r="BK193" s="73"/>
      <c r="BL193" s="73"/>
      <c r="BM193" s="73"/>
      <c r="BN193" s="73"/>
      <c r="BO193" s="73"/>
      <c r="BP193" s="73"/>
      <c r="BQ193" s="73"/>
      <c r="BR193" s="73"/>
      <c r="BS193" s="73"/>
      <c r="BT193" s="73"/>
      <c r="BU193" s="73"/>
      <c r="BV193" s="73"/>
      <c r="BW193" s="73"/>
    </row>
    <row r="194" spans="1:75" x14ac:dyDescent="0.2">
      <c r="A194" s="73"/>
      <c r="B194" s="73"/>
      <c r="C194" s="96"/>
      <c r="D194" s="96"/>
      <c r="E194" s="96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AM194" s="73"/>
      <c r="BE194" s="73"/>
      <c r="BF194" s="73"/>
      <c r="BG194" s="73"/>
      <c r="BH194" s="73"/>
      <c r="BI194" s="73"/>
      <c r="BJ194" s="73"/>
      <c r="BK194" s="73"/>
      <c r="BL194" s="73"/>
      <c r="BM194" s="73"/>
      <c r="BN194" s="73"/>
      <c r="BO194" s="73"/>
      <c r="BP194" s="73"/>
      <c r="BQ194" s="73"/>
      <c r="BR194" s="73"/>
      <c r="BS194" s="73"/>
      <c r="BT194" s="73"/>
      <c r="BU194" s="73"/>
      <c r="BV194" s="73"/>
      <c r="BW194" s="73"/>
    </row>
    <row r="195" spans="1:75" x14ac:dyDescent="0.2">
      <c r="A195" s="73"/>
      <c r="B195" s="73"/>
      <c r="C195" s="96"/>
      <c r="D195" s="96"/>
      <c r="E195" s="96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AM195" s="73"/>
      <c r="BE195" s="73"/>
      <c r="BF195" s="73"/>
      <c r="BG195" s="73"/>
      <c r="BH195" s="73"/>
      <c r="BI195" s="73"/>
      <c r="BJ195" s="73"/>
      <c r="BK195" s="73"/>
      <c r="BL195" s="73"/>
      <c r="BM195" s="73"/>
      <c r="BN195" s="73"/>
      <c r="BO195" s="73"/>
      <c r="BP195" s="73"/>
      <c r="BQ195" s="73"/>
      <c r="BR195" s="73"/>
      <c r="BS195" s="73"/>
      <c r="BT195" s="73"/>
      <c r="BU195" s="73"/>
      <c r="BV195" s="73"/>
      <c r="BW195" s="73"/>
    </row>
    <row r="196" spans="1:75" x14ac:dyDescent="0.2">
      <c r="A196" s="73"/>
      <c r="B196" s="73"/>
      <c r="C196" s="96"/>
      <c r="D196" s="96"/>
      <c r="E196" s="96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AM196" s="73"/>
      <c r="BE196" s="73"/>
      <c r="BF196" s="73"/>
      <c r="BG196" s="73"/>
      <c r="BH196" s="73"/>
      <c r="BI196" s="73"/>
      <c r="BJ196" s="73"/>
      <c r="BK196" s="73"/>
      <c r="BL196" s="73"/>
      <c r="BM196" s="73"/>
      <c r="BN196" s="73"/>
      <c r="BO196" s="73"/>
      <c r="BP196" s="73"/>
      <c r="BQ196" s="73"/>
      <c r="BR196" s="73"/>
      <c r="BS196" s="73"/>
      <c r="BT196" s="73"/>
      <c r="BU196" s="73"/>
      <c r="BV196" s="73"/>
      <c r="BW196" s="73"/>
    </row>
    <row r="197" spans="1:75" x14ac:dyDescent="0.2">
      <c r="A197" s="73"/>
      <c r="B197" s="73"/>
      <c r="C197" s="96"/>
      <c r="D197" s="96"/>
      <c r="E197" s="96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AM197" s="73"/>
      <c r="BE197" s="73"/>
      <c r="BF197" s="73"/>
      <c r="BG197" s="73"/>
      <c r="BH197" s="73"/>
      <c r="BI197" s="73"/>
      <c r="BJ197" s="73"/>
      <c r="BK197" s="73"/>
      <c r="BL197" s="73"/>
      <c r="BM197" s="73"/>
      <c r="BN197" s="73"/>
      <c r="BO197" s="73"/>
      <c r="BP197" s="73"/>
      <c r="BQ197" s="73"/>
      <c r="BR197" s="73"/>
      <c r="BS197" s="73"/>
      <c r="BT197" s="73"/>
      <c r="BU197" s="73"/>
      <c r="BV197" s="73"/>
      <c r="BW197" s="73"/>
    </row>
    <row r="198" spans="1:75" x14ac:dyDescent="0.2">
      <c r="A198" s="73"/>
      <c r="B198" s="73"/>
      <c r="C198" s="96"/>
      <c r="D198" s="96"/>
      <c r="E198" s="96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AM198" s="73"/>
      <c r="BE198" s="73"/>
      <c r="BF198" s="73"/>
      <c r="BG198" s="73"/>
      <c r="BH198" s="73"/>
      <c r="BI198" s="73"/>
      <c r="BJ198" s="73"/>
      <c r="BK198" s="73"/>
      <c r="BL198" s="73"/>
      <c r="BM198" s="73"/>
      <c r="BN198" s="73"/>
      <c r="BO198" s="73"/>
      <c r="BP198" s="73"/>
      <c r="BQ198" s="73"/>
      <c r="BR198" s="73"/>
      <c r="BS198" s="73"/>
      <c r="BT198" s="73"/>
      <c r="BU198" s="73"/>
      <c r="BV198" s="73"/>
      <c r="BW198" s="73"/>
    </row>
    <row r="199" spans="1:75" x14ac:dyDescent="0.2">
      <c r="A199" s="73"/>
      <c r="B199" s="73"/>
      <c r="C199" s="96"/>
      <c r="D199" s="96"/>
      <c r="E199" s="96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AM199" s="73"/>
      <c r="BE199" s="73"/>
      <c r="BF199" s="73"/>
      <c r="BG199" s="73"/>
      <c r="BH199" s="73"/>
      <c r="BI199" s="73"/>
      <c r="BJ199" s="73"/>
      <c r="BK199" s="73"/>
      <c r="BL199" s="73"/>
      <c r="BM199" s="73"/>
      <c r="BN199" s="73"/>
      <c r="BO199" s="73"/>
      <c r="BP199" s="73"/>
      <c r="BQ199" s="73"/>
      <c r="BR199" s="73"/>
      <c r="BS199" s="73"/>
      <c r="BT199" s="73"/>
      <c r="BU199" s="73"/>
      <c r="BV199" s="73"/>
      <c r="BW199" s="73"/>
    </row>
    <row r="200" spans="1:75" x14ac:dyDescent="0.2">
      <c r="A200" s="73"/>
      <c r="B200" s="73"/>
      <c r="C200" s="96"/>
      <c r="D200" s="96"/>
      <c r="E200" s="96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AM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</row>
    <row r="201" spans="1:75" x14ac:dyDescent="0.2">
      <c r="A201" s="73"/>
      <c r="B201" s="73"/>
      <c r="C201" s="96"/>
      <c r="D201" s="96"/>
      <c r="E201" s="96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AM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</row>
    <row r="202" spans="1:75" x14ac:dyDescent="0.2">
      <c r="A202" s="73"/>
      <c r="B202" s="73"/>
      <c r="C202" s="96"/>
      <c r="D202" s="96"/>
      <c r="E202" s="96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AM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</row>
    <row r="203" spans="1:75" x14ac:dyDescent="0.2">
      <c r="A203" s="73"/>
      <c r="B203" s="73"/>
      <c r="C203" s="96"/>
      <c r="D203" s="96"/>
      <c r="E203" s="96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AM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</row>
    <row r="204" spans="1:75" x14ac:dyDescent="0.2">
      <c r="A204" s="73"/>
      <c r="B204" s="73"/>
      <c r="C204" s="96"/>
      <c r="D204" s="96"/>
      <c r="E204" s="96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AM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</row>
    <row r="205" spans="1:75" x14ac:dyDescent="0.2">
      <c r="A205" s="73"/>
      <c r="B205" s="73"/>
      <c r="C205" s="96"/>
      <c r="D205" s="96"/>
      <c r="E205" s="96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AM205" s="73"/>
      <c r="BE205" s="73"/>
      <c r="BF205" s="73"/>
      <c r="BG205" s="73"/>
      <c r="BH205" s="73"/>
      <c r="BI205" s="73"/>
      <c r="BJ205" s="73"/>
      <c r="BK205" s="73"/>
      <c r="BL205" s="73"/>
      <c r="BM205" s="73"/>
      <c r="BN205" s="73"/>
      <c r="BO205" s="73"/>
      <c r="BP205" s="73"/>
      <c r="BQ205" s="73"/>
      <c r="BR205" s="73"/>
      <c r="BS205" s="73"/>
      <c r="BT205" s="73"/>
      <c r="BU205" s="73"/>
      <c r="BV205" s="73"/>
      <c r="BW205" s="73"/>
    </row>
    <row r="206" spans="1:75" x14ac:dyDescent="0.2">
      <c r="A206" s="73"/>
      <c r="B206" s="73"/>
      <c r="C206" s="96"/>
      <c r="D206" s="96"/>
      <c r="E206" s="96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AM206" s="73"/>
      <c r="BE206" s="73"/>
      <c r="BF206" s="73"/>
      <c r="BG206" s="73"/>
      <c r="BH206" s="73"/>
      <c r="BI206" s="73"/>
      <c r="BJ206" s="73"/>
      <c r="BK206" s="73"/>
      <c r="BL206" s="73"/>
      <c r="BM206" s="73"/>
      <c r="BN206" s="73"/>
      <c r="BO206" s="73"/>
      <c r="BP206" s="73"/>
      <c r="BQ206" s="73"/>
      <c r="BR206" s="73"/>
      <c r="BS206" s="73"/>
      <c r="BT206" s="73"/>
      <c r="BU206" s="73"/>
      <c r="BV206" s="73"/>
      <c r="BW206" s="73"/>
    </row>
    <row r="207" spans="1:75" x14ac:dyDescent="0.2">
      <c r="A207" s="73"/>
      <c r="B207" s="73"/>
      <c r="C207" s="96"/>
      <c r="D207" s="96"/>
      <c r="E207" s="96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AM207" s="73"/>
      <c r="BE207" s="73"/>
      <c r="BF207" s="73"/>
      <c r="BG207" s="73"/>
      <c r="BH207" s="73"/>
      <c r="BI207" s="73"/>
      <c r="BJ207" s="73"/>
      <c r="BK207" s="73"/>
      <c r="BL207" s="73"/>
      <c r="BM207" s="73"/>
      <c r="BN207" s="73"/>
      <c r="BO207" s="73"/>
      <c r="BP207" s="73"/>
      <c r="BQ207" s="73"/>
      <c r="BR207" s="73"/>
      <c r="BS207" s="73"/>
      <c r="BT207" s="73"/>
      <c r="BU207" s="73"/>
      <c r="BV207" s="73"/>
      <c r="BW207" s="73"/>
    </row>
    <row r="208" spans="1:75" x14ac:dyDescent="0.2">
      <c r="A208" s="73"/>
      <c r="B208" s="73"/>
      <c r="C208" s="96"/>
      <c r="D208" s="96"/>
      <c r="E208" s="96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AM208" s="73"/>
      <c r="BE208" s="73"/>
      <c r="BF208" s="73"/>
      <c r="BG208" s="73"/>
      <c r="BH208" s="73"/>
      <c r="BI208" s="73"/>
      <c r="BJ208" s="73"/>
      <c r="BK208" s="73"/>
      <c r="BL208" s="73"/>
      <c r="BM208" s="73"/>
      <c r="BN208" s="73"/>
      <c r="BO208" s="73"/>
      <c r="BP208" s="73"/>
      <c r="BQ208" s="73"/>
      <c r="BR208" s="73"/>
      <c r="BS208" s="73"/>
      <c r="BT208" s="73"/>
      <c r="BU208" s="73"/>
      <c r="BV208" s="73"/>
      <c r="BW208" s="73"/>
    </row>
    <row r="209" spans="1:75" x14ac:dyDescent="0.2">
      <c r="A209" s="73"/>
      <c r="B209" s="73"/>
      <c r="C209" s="96"/>
      <c r="D209" s="96"/>
      <c r="E209" s="96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AM209" s="73"/>
      <c r="BE209" s="73"/>
      <c r="BF209" s="73"/>
      <c r="BG209" s="73"/>
      <c r="BH209" s="73"/>
      <c r="BI209" s="73"/>
      <c r="BJ209" s="73"/>
      <c r="BK209" s="73"/>
      <c r="BL209" s="73"/>
      <c r="BM209" s="73"/>
      <c r="BN209" s="73"/>
      <c r="BO209" s="73"/>
      <c r="BP209" s="73"/>
      <c r="BQ209" s="73"/>
      <c r="BR209" s="73"/>
      <c r="BS209" s="73"/>
      <c r="BT209" s="73"/>
      <c r="BU209" s="73"/>
      <c r="BV209" s="73"/>
      <c r="BW209" s="73"/>
    </row>
    <row r="210" spans="1:75" x14ac:dyDescent="0.2">
      <c r="A210" s="73"/>
      <c r="B210" s="73"/>
      <c r="C210" s="96"/>
      <c r="D210" s="96"/>
      <c r="E210" s="96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AM210" s="73"/>
      <c r="BE210" s="73"/>
      <c r="BF210" s="73"/>
      <c r="BG210" s="73"/>
      <c r="BH210" s="73"/>
      <c r="BI210" s="73"/>
      <c r="BJ210" s="73"/>
      <c r="BK210" s="73"/>
      <c r="BL210" s="73"/>
      <c r="BM210" s="73"/>
      <c r="BN210" s="73"/>
      <c r="BO210" s="73"/>
      <c r="BP210" s="73"/>
      <c r="BQ210" s="73"/>
      <c r="BR210" s="73"/>
      <c r="BS210" s="73"/>
      <c r="BT210" s="73"/>
      <c r="BU210" s="73"/>
      <c r="BV210" s="73"/>
      <c r="BW210" s="73"/>
    </row>
    <row r="211" spans="1:75" x14ac:dyDescent="0.2">
      <c r="A211" s="73"/>
      <c r="B211" s="73"/>
      <c r="C211" s="96"/>
      <c r="D211" s="96"/>
      <c r="E211" s="96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AM211" s="73"/>
      <c r="BE211" s="73"/>
      <c r="BF211" s="73"/>
      <c r="BG211" s="73"/>
      <c r="BH211" s="73"/>
      <c r="BI211" s="73"/>
      <c r="BJ211" s="73"/>
      <c r="BK211" s="73"/>
      <c r="BL211" s="73"/>
      <c r="BM211" s="73"/>
      <c r="BN211" s="73"/>
      <c r="BO211" s="73"/>
      <c r="BP211" s="73"/>
      <c r="BQ211" s="73"/>
      <c r="BR211" s="73"/>
      <c r="BS211" s="73"/>
      <c r="BT211" s="73"/>
      <c r="BU211" s="73"/>
      <c r="BV211" s="73"/>
      <c r="BW211" s="73"/>
    </row>
    <row r="212" spans="1:75" x14ac:dyDescent="0.2">
      <c r="A212" s="73"/>
      <c r="B212" s="73"/>
      <c r="C212" s="96"/>
      <c r="D212" s="96"/>
      <c r="E212" s="96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AM212" s="73"/>
      <c r="BE212" s="73"/>
      <c r="BF212" s="73"/>
      <c r="BG212" s="73"/>
      <c r="BH212" s="73"/>
      <c r="BI212" s="73"/>
      <c r="BJ212" s="73"/>
      <c r="BK212" s="73"/>
      <c r="BL212" s="73"/>
      <c r="BM212" s="73"/>
      <c r="BN212" s="73"/>
      <c r="BO212" s="73"/>
      <c r="BP212" s="73"/>
      <c r="BQ212" s="73"/>
      <c r="BR212" s="73"/>
      <c r="BS212" s="73"/>
      <c r="BT212" s="73"/>
      <c r="BU212" s="73"/>
      <c r="BV212" s="73"/>
      <c r="BW212" s="73"/>
    </row>
    <row r="213" spans="1:75" x14ac:dyDescent="0.2">
      <c r="A213" s="73"/>
      <c r="B213" s="73"/>
      <c r="C213" s="96"/>
      <c r="D213" s="96"/>
      <c r="E213" s="96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AM213" s="73"/>
      <c r="BE213" s="73"/>
      <c r="BF213" s="73"/>
      <c r="BG213" s="73"/>
      <c r="BH213" s="73"/>
      <c r="BI213" s="73"/>
      <c r="BJ213" s="73"/>
      <c r="BK213" s="73"/>
      <c r="BL213" s="73"/>
      <c r="BM213" s="73"/>
      <c r="BN213" s="73"/>
      <c r="BO213" s="73"/>
      <c r="BP213" s="73"/>
      <c r="BQ213" s="73"/>
      <c r="BR213" s="73"/>
      <c r="BS213" s="73"/>
      <c r="BT213" s="73"/>
      <c r="BU213" s="73"/>
      <c r="BV213" s="73"/>
      <c r="BW213" s="73"/>
    </row>
    <row r="214" spans="1:75" x14ac:dyDescent="0.2">
      <c r="A214" s="73"/>
      <c r="B214" s="73"/>
      <c r="C214" s="96"/>
      <c r="D214" s="96"/>
      <c r="E214" s="96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AM214" s="73"/>
      <c r="BE214" s="73"/>
      <c r="BF214" s="73"/>
      <c r="BG214" s="73"/>
      <c r="BH214" s="73"/>
      <c r="BI214" s="73"/>
      <c r="BJ214" s="73"/>
      <c r="BK214" s="73"/>
      <c r="BL214" s="73"/>
      <c r="BM214" s="73"/>
      <c r="BN214" s="73"/>
      <c r="BO214" s="73"/>
      <c r="BP214" s="73"/>
      <c r="BQ214" s="73"/>
      <c r="BR214" s="73"/>
      <c r="BS214" s="73"/>
      <c r="BT214" s="73"/>
      <c r="BU214" s="73"/>
      <c r="BV214" s="73"/>
      <c r="BW214" s="73"/>
    </row>
    <row r="215" spans="1:75" x14ac:dyDescent="0.2">
      <c r="A215" s="73"/>
      <c r="B215" s="73"/>
      <c r="C215" s="96"/>
      <c r="D215" s="96"/>
      <c r="E215" s="96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AM215" s="73"/>
      <c r="BE215" s="73"/>
      <c r="BF215" s="73"/>
      <c r="BG215" s="73"/>
      <c r="BH215" s="73"/>
      <c r="BI215" s="73"/>
      <c r="BJ215" s="73"/>
      <c r="BK215" s="73"/>
      <c r="BL215" s="73"/>
      <c r="BM215" s="73"/>
      <c r="BN215" s="73"/>
      <c r="BO215" s="73"/>
      <c r="BP215" s="73"/>
      <c r="BQ215" s="73"/>
      <c r="BR215" s="73"/>
      <c r="BS215" s="73"/>
      <c r="BT215" s="73"/>
      <c r="BU215" s="73"/>
      <c r="BV215" s="73"/>
      <c r="BW215" s="73"/>
    </row>
    <row r="216" spans="1:75" x14ac:dyDescent="0.2">
      <c r="A216" s="73"/>
      <c r="B216" s="73"/>
      <c r="C216" s="96"/>
      <c r="D216" s="96"/>
      <c r="E216" s="96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AM216" s="73"/>
      <c r="BE216" s="73"/>
      <c r="BF216" s="73"/>
      <c r="BG216" s="73"/>
      <c r="BH216" s="73"/>
      <c r="BI216" s="73"/>
      <c r="BJ216" s="73"/>
      <c r="BK216" s="73"/>
      <c r="BL216" s="73"/>
      <c r="BM216" s="73"/>
      <c r="BN216" s="73"/>
      <c r="BO216" s="73"/>
      <c r="BP216" s="73"/>
      <c r="BQ216" s="73"/>
      <c r="BR216" s="73"/>
      <c r="BS216" s="73"/>
      <c r="BT216" s="73"/>
      <c r="BU216" s="73"/>
      <c r="BV216" s="73"/>
      <c r="BW216" s="73"/>
    </row>
    <row r="217" spans="1:75" x14ac:dyDescent="0.2">
      <c r="A217" s="73"/>
      <c r="B217" s="73"/>
      <c r="C217" s="96"/>
      <c r="D217" s="96"/>
      <c r="E217" s="96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AM217" s="73"/>
      <c r="BE217" s="73"/>
      <c r="BF217" s="73"/>
      <c r="BG217" s="73"/>
      <c r="BH217" s="73"/>
      <c r="BI217" s="73"/>
      <c r="BJ217" s="73"/>
      <c r="BK217" s="73"/>
      <c r="BL217" s="73"/>
      <c r="BM217" s="73"/>
      <c r="BN217" s="73"/>
      <c r="BO217" s="73"/>
      <c r="BP217" s="73"/>
      <c r="BQ217" s="73"/>
      <c r="BR217" s="73"/>
      <c r="BS217" s="73"/>
      <c r="BT217" s="73"/>
      <c r="BU217" s="73"/>
      <c r="BV217" s="73"/>
      <c r="BW217" s="73"/>
    </row>
    <row r="218" spans="1:75" x14ac:dyDescent="0.2">
      <c r="A218" s="73"/>
      <c r="B218" s="73"/>
      <c r="C218" s="96"/>
      <c r="D218" s="96"/>
      <c r="E218" s="96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AM218" s="73"/>
      <c r="BE218" s="73"/>
      <c r="BF218" s="73"/>
      <c r="BG218" s="73"/>
      <c r="BH218" s="73"/>
      <c r="BI218" s="73"/>
      <c r="BJ218" s="73"/>
      <c r="BK218" s="73"/>
      <c r="BL218" s="73"/>
      <c r="BM218" s="73"/>
      <c r="BN218" s="73"/>
      <c r="BO218" s="73"/>
      <c r="BP218" s="73"/>
      <c r="BQ218" s="73"/>
      <c r="BR218" s="73"/>
      <c r="BS218" s="73"/>
      <c r="BT218" s="73"/>
      <c r="BU218" s="73"/>
      <c r="BV218" s="73"/>
      <c r="BW218" s="73"/>
    </row>
    <row r="219" spans="1:75" x14ac:dyDescent="0.2">
      <c r="A219" s="73"/>
      <c r="B219" s="73"/>
      <c r="C219" s="96"/>
      <c r="D219" s="96"/>
      <c r="E219" s="96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AM219" s="73"/>
      <c r="BE219" s="73"/>
      <c r="BF219" s="73"/>
      <c r="BG219" s="73"/>
      <c r="BH219" s="73"/>
      <c r="BI219" s="73"/>
      <c r="BJ219" s="73"/>
      <c r="BK219" s="73"/>
      <c r="BL219" s="73"/>
      <c r="BM219" s="73"/>
      <c r="BN219" s="73"/>
      <c r="BO219" s="73"/>
      <c r="BP219" s="73"/>
      <c r="BQ219" s="73"/>
      <c r="BR219" s="73"/>
      <c r="BS219" s="73"/>
      <c r="BT219" s="73"/>
      <c r="BU219" s="73"/>
      <c r="BV219" s="73"/>
      <c r="BW219" s="73"/>
    </row>
    <row r="220" spans="1:75" x14ac:dyDescent="0.2">
      <c r="A220" s="73"/>
      <c r="B220" s="73"/>
      <c r="C220" s="96"/>
      <c r="D220" s="96"/>
      <c r="E220" s="96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AM220" s="73"/>
      <c r="BE220" s="73"/>
      <c r="BF220" s="73"/>
      <c r="BG220" s="73"/>
      <c r="BH220" s="73"/>
      <c r="BI220" s="73"/>
      <c r="BJ220" s="73"/>
      <c r="BK220" s="73"/>
      <c r="BL220" s="73"/>
      <c r="BM220" s="73"/>
      <c r="BN220" s="73"/>
      <c r="BO220" s="73"/>
      <c r="BP220" s="73"/>
      <c r="BQ220" s="73"/>
      <c r="BR220" s="73"/>
      <c r="BS220" s="73"/>
      <c r="BT220" s="73"/>
      <c r="BU220" s="73"/>
      <c r="BV220" s="73"/>
      <c r="BW220" s="73"/>
    </row>
    <row r="221" spans="1:75" x14ac:dyDescent="0.2">
      <c r="A221" s="73"/>
      <c r="B221" s="73"/>
      <c r="C221" s="96"/>
      <c r="D221" s="96"/>
      <c r="E221" s="96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AM221" s="73"/>
      <c r="BE221" s="73"/>
      <c r="BF221" s="73"/>
      <c r="BG221" s="73"/>
      <c r="BH221" s="73"/>
      <c r="BI221" s="73"/>
      <c r="BJ221" s="73"/>
      <c r="BK221" s="73"/>
      <c r="BL221" s="73"/>
      <c r="BM221" s="73"/>
      <c r="BN221" s="73"/>
      <c r="BO221" s="73"/>
      <c r="BP221" s="73"/>
      <c r="BQ221" s="73"/>
      <c r="BR221" s="73"/>
      <c r="BS221" s="73"/>
      <c r="BT221" s="73"/>
      <c r="BU221" s="73"/>
      <c r="BV221" s="73"/>
      <c r="BW221" s="73"/>
    </row>
    <row r="222" spans="1:75" x14ac:dyDescent="0.2">
      <c r="A222" s="73"/>
      <c r="B222" s="73"/>
      <c r="C222" s="96"/>
      <c r="D222" s="96"/>
      <c r="E222" s="96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AM222" s="73"/>
      <c r="BE222" s="73"/>
      <c r="BF222" s="73"/>
      <c r="BG222" s="73"/>
      <c r="BH222" s="73"/>
      <c r="BI222" s="73"/>
      <c r="BJ222" s="73"/>
      <c r="BK222" s="73"/>
      <c r="BL222" s="73"/>
      <c r="BM222" s="73"/>
      <c r="BN222" s="73"/>
      <c r="BO222" s="73"/>
      <c r="BP222" s="73"/>
      <c r="BQ222" s="73"/>
      <c r="BR222" s="73"/>
      <c r="BS222" s="73"/>
      <c r="BT222" s="73"/>
      <c r="BU222" s="73"/>
      <c r="BV222" s="73"/>
      <c r="BW222" s="73"/>
    </row>
    <row r="223" spans="1:75" x14ac:dyDescent="0.2">
      <c r="A223" s="73"/>
      <c r="B223" s="73"/>
      <c r="C223" s="96"/>
      <c r="D223" s="96"/>
      <c r="E223" s="96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AM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</row>
    <row r="224" spans="1:75" x14ac:dyDescent="0.2">
      <c r="A224" s="73"/>
      <c r="B224" s="73"/>
      <c r="C224" s="96"/>
      <c r="D224" s="96"/>
      <c r="E224" s="96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AM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</row>
    <row r="225" spans="1:75" x14ac:dyDescent="0.2">
      <c r="A225" s="73"/>
      <c r="B225" s="73"/>
      <c r="C225" s="96"/>
      <c r="D225" s="96"/>
      <c r="E225" s="96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AM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</row>
    <row r="226" spans="1:75" x14ac:dyDescent="0.2">
      <c r="A226" s="73"/>
      <c r="B226" s="73"/>
      <c r="C226" s="96"/>
      <c r="D226" s="96"/>
      <c r="E226" s="96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AM226" s="73"/>
      <c r="BE226" s="73"/>
      <c r="BF226" s="73"/>
      <c r="BG226" s="73"/>
      <c r="BH226" s="73"/>
      <c r="BI226" s="73"/>
      <c r="BJ226" s="73"/>
      <c r="BK226" s="73"/>
      <c r="BL226" s="73"/>
      <c r="BM226" s="73"/>
      <c r="BN226" s="73"/>
      <c r="BO226" s="73"/>
      <c r="BP226" s="73"/>
      <c r="BQ226" s="73"/>
      <c r="BR226" s="73"/>
      <c r="BS226" s="73"/>
      <c r="BT226" s="73"/>
      <c r="BU226" s="73"/>
      <c r="BV226" s="73"/>
      <c r="BW226" s="73"/>
    </row>
    <row r="227" spans="1:75" x14ac:dyDescent="0.2">
      <c r="A227" s="73"/>
      <c r="B227" s="73"/>
      <c r="C227" s="96"/>
      <c r="D227" s="96"/>
      <c r="E227" s="96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AM227" s="73"/>
      <c r="BE227" s="73"/>
      <c r="BF227" s="73"/>
      <c r="BG227" s="73"/>
      <c r="BH227" s="73"/>
      <c r="BI227" s="73"/>
      <c r="BJ227" s="73"/>
      <c r="BK227" s="73"/>
      <c r="BL227" s="73"/>
      <c r="BM227" s="73"/>
      <c r="BN227" s="73"/>
      <c r="BO227" s="73"/>
      <c r="BP227" s="73"/>
      <c r="BQ227" s="73"/>
      <c r="BR227" s="73"/>
      <c r="BS227" s="73"/>
      <c r="BT227" s="73"/>
      <c r="BU227" s="73"/>
      <c r="BV227" s="73"/>
      <c r="BW227" s="73"/>
    </row>
    <row r="228" spans="1:75" x14ac:dyDescent="0.2">
      <c r="A228" s="73"/>
      <c r="B228" s="73"/>
      <c r="C228" s="96"/>
      <c r="D228" s="96"/>
      <c r="E228" s="96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AM228" s="73"/>
      <c r="BE228" s="73"/>
      <c r="BF228" s="73"/>
      <c r="BG228" s="73"/>
      <c r="BH228" s="73"/>
      <c r="BI228" s="73"/>
      <c r="BJ228" s="73"/>
      <c r="BK228" s="73"/>
      <c r="BL228" s="73"/>
      <c r="BM228" s="73"/>
      <c r="BN228" s="73"/>
      <c r="BO228" s="73"/>
      <c r="BP228" s="73"/>
      <c r="BQ228" s="73"/>
      <c r="BR228" s="73"/>
      <c r="BS228" s="73"/>
      <c r="BT228" s="73"/>
      <c r="BU228" s="73"/>
      <c r="BV228" s="73"/>
      <c r="BW228" s="73"/>
    </row>
    <row r="229" spans="1:75" x14ac:dyDescent="0.2">
      <c r="A229" s="73"/>
      <c r="B229" s="73"/>
      <c r="C229" s="96"/>
      <c r="D229" s="96"/>
      <c r="E229" s="96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AM229" s="73"/>
      <c r="BE229" s="73"/>
      <c r="BF229" s="73"/>
      <c r="BG229" s="73"/>
      <c r="BH229" s="73"/>
      <c r="BI229" s="73"/>
      <c r="BJ229" s="73"/>
      <c r="BK229" s="73"/>
      <c r="BL229" s="73"/>
      <c r="BM229" s="73"/>
      <c r="BN229" s="73"/>
      <c r="BO229" s="73"/>
      <c r="BP229" s="73"/>
      <c r="BQ229" s="73"/>
      <c r="BR229" s="73"/>
      <c r="BS229" s="73"/>
      <c r="BT229" s="73"/>
      <c r="BU229" s="73"/>
      <c r="BV229" s="73"/>
      <c r="BW229" s="73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7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3" priority="3">
      <formula>$U$12&gt;3</formula>
    </cfRule>
    <cfRule type="expression" dxfId="2" priority="4">
      <formula>$U$12&lt;4</formula>
    </cfRule>
  </conditionalFormatting>
  <conditionalFormatting sqref="D16">
    <cfRule type="expression" dxfId="1" priority="1">
      <formula>$U$11&lt;4</formula>
    </cfRule>
    <cfRule type="expression" dxfId="0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X14:Z14 Y13:Z13 AA13:AB14 AC13:AD13 AC14" formula="1"/>
    <ignoredError sqref="W16:AB16 AG16 W24:AB24 AG24" evalError="1"/>
    <ignoredError sqref="X13 AD14" evalError="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Drop Down 1">
              <controlPr locked="0" defaultSize="0" autoLine="0" autoPict="0">
                <anchor>
                  <from>
                    <xdr:col>3</xdr:col>
                    <xdr:colOff>257175</xdr:colOff>
                    <xdr:row>7</xdr:row>
                    <xdr:rowOff>57150</xdr:rowOff>
                  </from>
                  <to>
                    <xdr:col>5</xdr:col>
                    <xdr:colOff>666750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Drop Down 2">
              <controlPr locked="0" defaultSize="0" autoLine="0" autoPict="0">
                <anchor>
                  <from>
                    <xdr:col>3</xdr:col>
                    <xdr:colOff>257175</xdr:colOff>
                    <xdr:row>24</xdr:row>
                    <xdr:rowOff>0</xdr:rowOff>
                  </from>
                  <to>
                    <xdr:col>5</xdr:col>
                    <xdr:colOff>666750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90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2" customHeight="1" x14ac:dyDescent="0.2"/>
  <cols>
    <col min="1" max="1" width="15.7109375" style="150" bestFit="1" customWidth="1"/>
    <col min="2" max="2" width="5.7109375" style="150" bestFit="1" customWidth="1"/>
    <col min="3" max="3" width="40.7109375" style="150" bestFit="1" customWidth="1"/>
    <col min="4" max="4" width="8.7109375" style="150" bestFit="1" customWidth="1"/>
    <col min="5" max="6" width="9.7109375" style="150" bestFit="1" customWidth="1"/>
    <col min="7" max="9" width="11.7109375" style="150" bestFit="1" customWidth="1"/>
    <col min="10" max="10" width="8.7109375" style="150" bestFit="1" customWidth="1"/>
    <col min="11" max="12" width="9.7109375" style="150" bestFit="1" customWidth="1"/>
    <col min="13" max="15" width="11.7109375" style="150" bestFit="1" customWidth="1"/>
    <col min="16" max="16" width="9.7109375" style="150" bestFit="1" customWidth="1"/>
    <col min="17" max="17" width="7.7109375" style="150" bestFit="1" customWidth="1"/>
    <col min="18" max="16384" width="11.42578125" style="150"/>
  </cols>
  <sheetData>
    <row r="1" spans="1:17" ht="161.1" customHeight="1" x14ac:dyDescent="0.25">
      <c r="A1" s="143" t="s">
        <v>224</v>
      </c>
      <c r="B1" s="144" t="s">
        <v>191</v>
      </c>
      <c r="C1" s="145" t="s">
        <v>225</v>
      </c>
      <c r="D1" s="146" t="s">
        <v>226</v>
      </c>
      <c r="E1" s="147" t="s">
        <v>227</v>
      </c>
      <c r="F1" s="148" t="s">
        <v>228</v>
      </c>
      <c r="G1" s="148" t="s">
        <v>229</v>
      </c>
      <c r="H1" s="148" t="s">
        <v>230</v>
      </c>
      <c r="I1" s="149" t="s">
        <v>231</v>
      </c>
      <c r="J1" s="146" t="s">
        <v>232</v>
      </c>
      <c r="K1" s="147" t="s">
        <v>233</v>
      </c>
      <c r="L1" s="148" t="s">
        <v>234</v>
      </c>
      <c r="M1" s="148" t="s">
        <v>235</v>
      </c>
      <c r="N1" s="148" t="s">
        <v>236</v>
      </c>
      <c r="O1" s="149" t="s">
        <v>237</v>
      </c>
      <c r="P1" s="146" t="s">
        <v>238</v>
      </c>
      <c r="Q1" s="146" t="s">
        <v>239</v>
      </c>
    </row>
    <row r="2" spans="1:17" ht="35.1" customHeight="1" x14ac:dyDescent="0.25">
      <c r="A2" s="151" t="s">
        <v>240</v>
      </c>
      <c r="B2" s="152">
        <v>1</v>
      </c>
      <c r="C2" s="151" t="s">
        <v>241</v>
      </c>
      <c r="D2" s="153">
        <v>0.84184137999999997</v>
      </c>
      <c r="E2" s="154">
        <v>0.41430251000000001</v>
      </c>
      <c r="F2" s="154">
        <v>0.42753886000000002</v>
      </c>
      <c r="G2" s="154">
        <v>9.9940230000000005E-2</v>
      </c>
      <c r="H2" s="154">
        <v>4.4256660000000003E-2</v>
      </c>
      <c r="I2" s="155">
        <v>1.396173E-2</v>
      </c>
      <c r="J2" s="153">
        <v>5.8218390000000002E-2</v>
      </c>
      <c r="K2" s="157">
        <v>119</v>
      </c>
      <c r="L2" s="158">
        <v>124</v>
      </c>
      <c r="M2" s="158">
        <v>28</v>
      </c>
      <c r="N2" s="158">
        <v>13</v>
      </c>
      <c r="O2" s="158">
        <v>4</v>
      </c>
      <c r="P2" s="159">
        <v>288</v>
      </c>
      <c r="Q2" s="160" t="s">
        <v>149</v>
      </c>
    </row>
    <row r="3" spans="1:17" ht="35.1" customHeight="1" x14ac:dyDescent="0.25">
      <c r="A3" s="151" t="s">
        <v>240</v>
      </c>
      <c r="B3" s="152">
        <v>2</v>
      </c>
      <c r="C3" s="151" t="s">
        <v>0</v>
      </c>
      <c r="D3" s="153">
        <v>0.86238192000000002</v>
      </c>
      <c r="E3" s="154">
        <v>0.39916565999999998</v>
      </c>
      <c r="F3" s="154">
        <v>0.46321625999999999</v>
      </c>
      <c r="G3" s="154">
        <v>9.3331250000000004E-2</v>
      </c>
      <c r="H3" s="154">
        <v>3.3858659999999999E-2</v>
      </c>
      <c r="I3" s="155">
        <v>1.042817E-2</v>
      </c>
      <c r="J3" s="153">
        <v>4.4286829999999999E-2</v>
      </c>
      <c r="K3" s="157">
        <v>115</v>
      </c>
      <c r="L3" s="158">
        <v>133</v>
      </c>
      <c r="M3" s="158">
        <v>27</v>
      </c>
      <c r="N3" s="158">
        <v>10</v>
      </c>
      <c r="O3" s="158">
        <v>3</v>
      </c>
      <c r="P3" s="159">
        <v>288</v>
      </c>
      <c r="Q3" s="160" t="s">
        <v>149</v>
      </c>
    </row>
    <row r="4" spans="1:17" ht="35.1" customHeight="1" x14ac:dyDescent="0.25">
      <c r="A4" s="151" t="s">
        <v>240</v>
      </c>
      <c r="B4" s="152">
        <v>3</v>
      </c>
      <c r="C4" s="151" t="s">
        <v>1</v>
      </c>
      <c r="D4" s="153">
        <v>0.79432796000000006</v>
      </c>
      <c r="E4" s="154">
        <v>0.41851869000000003</v>
      </c>
      <c r="F4" s="154">
        <v>0.37580926999999997</v>
      </c>
      <c r="G4" s="154">
        <v>0.10934039</v>
      </c>
      <c r="H4" s="154">
        <v>6.7896810000000002E-2</v>
      </c>
      <c r="I4" s="155">
        <v>2.8434839999999999E-2</v>
      </c>
      <c r="J4" s="153">
        <v>9.6331650000000005E-2</v>
      </c>
      <c r="K4" s="157">
        <v>120</v>
      </c>
      <c r="L4" s="158">
        <v>109</v>
      </c>
      <c r="M4" s="158">
        <v>32</v>
      </c>
      <c r="N4" s="158">
        <v>19</v>
      </c>
      <c r="O4" s="158">
        <v>8</v>
      </c>
      <c r="P4" s="159">
        <v>288</v>
      </c>
      <c r="Q4" s="160" t="s">
        <v>149</v>
      </c>
    </row>
    <row r="5" spans="1:17" ht="35.1" customHeight="1" x14ac:dyDescent="0.25">
      <c r="A5" s="151" t="s">
        <v>240</v>
      </c>
      <c r="B5" s="152">
        <v>4</v>
      </c>
      <c r="C5" s="151" t="s">
        <v>75</v>
      </c>
      <c r="D5" s="153">
        <v>0.84282022000000001</v>
      </c>
      <c r="E5" s="154">
        <v>0.46290578999999998</v>
      </c>
      <c r="F5" s="154">
        <v>0.37991441999999997</v>
      </c>
      <c r="G5" s="154">
        <v>9.29392E-2</v>
      </c>
      <c r="H5" s="154">
        <v>3.437759E-2</v>
      </c>
      <c r="I5" s="155">
        <v>2.9862989999999999E-2</v>
      </c>
      <c r="J5" s="153">
        <v>6.4240580000000005E-2</v>
      </c>
      <c r="K5" s="157">
        <v>133</v>
      </c>
      <c r="L5" s="158">
        <v>111</v>
      </c>
      <c r="M5" s="158">
        <v>27</v>
      </c>
      <c r="N5" s="158">
        <v>10</v>
      </c>
      <c r="O5" s="158">
        <v>8</v>
      </c>
      <c r="P5" s="159">
        <v>289</v>
      </c>
      <c r="Q5" s="160" t="s">
        <v>149</v>
      </c>
    </row>
    <row r="6" spans="1:17" ht="35.1" customHeight="1" x14ac:dyDescent="0.25">
      <c r="A6" s="151" t="s">
        <v>240</v>
      </c>
      <c r="B6" s="152">
        <v>5</v>
      </c>
      <c r="C6" s="151" t="s">
        <v>2</v>
      </c>
      <c r="D6" s="153">
        <v>0.89514590000000005</v>
      </c>
      <c r="E6" s="154">
        <v>0.51671374000000003</v>
      </c>
      <c r="F6" s="154">
        <v>0.37843216000000002</v>
      </c>
      <c r="G6" s="154">
        <v>7.8526079999999998E-2</v>
      </c>
      <c r="H6" s="154">
        <v>4.5550299999999998E-3</v>
      </c>
      <c r="I6" s="155">
        <v>2.1772989999999999E-2</v>
      </c>
      <c r="J6" s="153">
        <v>2.6328020000000001E-2</v>
      </c>
      <c r="K6" s="157">
        <v>149</v>
      </c>
      <c r="L6" s="158">
        <v>111</v>
      </c>
      <c r="M6" s="158">
        <v>23</v>
      </c>
      <c r="N6" s="158">
        <v>1</v>
      </c>
      <c r="O6" s="158">
        <v>6</v>
      </c>
      <c r="P6" s="159">
        <v>290</v>
      </c>
      <c r="Q6" s="160" t="s">
        <v>149</v>
      </c>
    </row>
    <row r="7" spans="1:17" ht="35.1" customHeight="1" x14ac:dyDescent="0.25">
      <c r="A7" s="151" t="s">
        <v>240</v>
      </c>
      <c r="B7" s="152">
        <v>6</v>
      </c>
      <c r="C7" s="151" t="s">
        <v>3</v>
      </c>
      <c r="D7" s="153">
        <v>0.90377335999999997</v>
      </c>
      <c r="E7" s="154">
        <v>0.49041683000000003</v>
      </c>
      <c r="F7" s="154">
        <v>0.41335653999999999</v>
      </c>
      <c r="G7" s="154">
        <v>6.1539730000000001E-2</v>
      </c>
      <c r="H7" s="154">
        <v>2.067482E-2</v>
      </c>
      <c r="I7" s="155">
        <v>1.401209E-2</v>
      </c>
      <c r="J7" s="153">
        <v>3.4686910000000001E-2</v>
      </c>
      <c r="K7" s="157">
        <v>140</v>
      </c>
      <c r="L7" s="158">
        <v>120</v>
      </c>
      <c r="M7" s="158">
        <v>17</v>
      </c>
      <c r="N7" s="158">
        <v>6</v>
      </c>
      <c r="O7" s="158">
        <v>4</v>
      </c>
      <c r="P7" s="159">
        <v>287</v>
      </c>
      <c r="Q7" s="160" t="s">
        <v>149</v>
      </c>
    </row>
    <row r="8" spans="1:17" ht="35.1" customHeight="1" x14ac:dyDescent="0.25">
      <c r="A8" s="151" t="s">
        <v>240</v>
      </c>
      <c r="B8" s="152">
        <v>7</v>
      </c>
      <c r="C8" s="151" t="s">
        <v>80</v>
      </c>
      <c r="D8" s="153">
        <v>0.98562311999999996</v>
      </c>
      <c r="E8" s="154">
        <v>0.77244181000000001</v>
      </c>
      <c r="F8" s="154">
        <v>0.21318131000000001</v>
      </c>
      <c r="G8" s="154">
        <v>1.437688E-2</v>
      </c>
      <c r="H8" s="154">
        <v>0</v>
      </c>
      <c r="I8" s="155">
        <v>0</v>
      </c>
      <c r="J8" s="153">
        <v>0</v>
      </c>
      <c r="K8" s="157">
        <v>222</v>
      </c>
      <c r="L8" s="158">
        <v>62</v>
      </c>
      <c r="M8" s="158">
        <v>4</v>
      </c>
      <c r="N8" s="158">
        <v>0</v>
      </c>
      <c r="O8" s="158">
        <v>0</v>
      </c>
      <c r="P8" s="159">
        <v>288</v>
      </c>
      <c r="Q8" s="160" t="s">
        <v>149</v>
      </c>
    </row>
    <row r="9" spans="1:17" ht="35.1" customHeight="1" x14ac:dyDescent="0.25">
      <c r="A9" s="151" t="s">
        <v>240</v>
      </c>
      <c r="B9" s="152">
        <v>8</v>
      </c>
      <c r="C9" s="151" t="s">
        <v>4</v>
      </c>
      <c r="D9" s="153">
        <v>0.92553346999999997</v>
      </c>
      <c r="E9" s="154">
        <v>0.58765882999999997</v>
      </c>
      <c r="F9" s="154">
        <v>0.33787464</v>
      </c>
      <c r="G9" s="154">
        <v>6.113126E-2</v>
      </c>
      <c r="H9" s="154">
        <v>1.333527E-2</v>
      </c>
      <c r="I9" s="155">
        <v>0</v>
      </c>
      <c r="J9" s="153">
        <v>1.333527E-2</v>
      </c>
      <c r="K9" s="157">
        <v>168</v>
      </c>
      <c r="L9" s="158">
        <v>97</v>
      </c>
      <c r="M9" s="158">
        <v>17</v>
      </c>
      <c r="N9" s="158">
        <v>4</v>
      </c>
      <c r="O9" s="158">
        <v>0</v>
      </c>
      <c r="P9" s="159">
        <v>286</v>
      </c>
      <c r="Q9" s="160" t="s">
        <v>149</v>
      </c>
    </row>
    <row r="10" spans="1:17" ht="53.1" customHeight="1" x14ac:dyDescent="0.25">
      <c r="A10" s="151" t="s">
        <v>240</v>
      </c>
      <c r="B10" s="152">
        <v>9</v>
      </c>
      <c r="C10" s="151" t="s">
        <v>242</v>
      </c>
      <c r="D10" s="153">
        <v>0.67226489</v>
      </c>
      <c r="E10" s="154">
        <v>0.23545758999999999</v>
      </c>
      <c r="F10" s="154">
        <v>0.43680730000000001</v>
      </c>
      <c r="G10" s="154">
        <v>0.15051157000000001</v>
      </c>
      <c r="H10" s="154">
        <v>0.13537339000000001</v>
      </c>
      <c r="I10" s="155">
        <v>4.1850150000000003E-2</v>
      </c>
      <c r="J10" s="153">
        <v>0.17722354000000001</v>
      </c>
      <c r="K10" s="157">
        <v>67</v>
      </c>
      <c r="L10" s="158">
        <v>127</v>
      </c>
      <c r="M10" s="158">
        <v>43</v>
      </c>
      <c r="N10" s="158">
        <v>39</v>
      </c>
      <c r="O10" s="158">
        <v>12</v>
      </c>
      <c r="P10" s="159">
        <v>288</v>
      </c>
      <c r="Q10" s="160">
        <v>0</v>
      </c>
    </row>
    <row r="11" spans="1:17" ht="35.1" customHeight="1" x14ac:dyDescent="0.25">
      <c r="A11" s="151" t="s">
        <v>240</v>
      </c>
      <c r="B11" s="152">
        <v>10</v>
      </c>
      <c r="C11" s="151" t="s">
        <v>243</v>
      </c>
      <c r="D11" s="153">
        <v>0.72037711999999998</v>
      </c>
      <c r="E11" s="154">
        <v>0.23955715999999999</v>
      </c>
      <c r="F11" s="154">
        <v>0.48081995999999999</v>
      </c>
      <c r="G11" s="154">
        <v>0.12546651</v>
      </c>
      <c r="H11" s="154">
        <v>0.11374291</v>
      </c>
      <c r="I11" s="155">
        <v>4.0413459999999998E-2</v>
      </c>
      <c r="J11" s="153">
        <v>0.15415636999999999</v>
      </c>
      <c r="K11" s="157">
        <v>69</v>
      </c>
      <c r="L11" s="158">
        <v>140</v>
      </c>
      <c r="M11" s="158">
        <v>36</v>
      </c>
      <c r="N11" s="158">
        <v>32</v>
      </c>
      <c r="O11" s="158">
        <v>12</v>
      </c>
      <c r="P11" s="159">
        <v>289</v>
      </c>
      <c r="Q11" s="160">
        <v>0</v>
      </c>
    </row>
    <row r="12" spans="1:17" ht="35.1" customHeight="1" x14ac:dyDescent="0.25">
      <c r="A12" s="151" t="s">
        <v>240</v>
      </c>
      <c r="B12" s="152">
        <v>11</v>
      </c>
      <c r="C12" s="151" t="s">
        <v>244</v>
      </c>
      <c r="D12" s="153">
        <v>0.77639703000000004</v>
      </c>
      <c r="E12" s="154">
        <v>0.34379523000000001</v>
      </c>
      <c r="F12" s="154">
        <v>0.43260180999999998</v>
      </c>
      <c r="G12" s="154">
        <v>0.13555929999999999</v>
      </c>
      <c r="H12" s="154">
        <v>4.4773849999999997E-2</v>
      </c>
      <c r="I12" s="155">
        <v>4.3269809999999999E-2</v>
      </c>
      <c r="J12" s="153">
        <v>8.8043659999999996E-2</v>
      </c>
      <c r="K12" s="157">
        <v>98</v>
      </c>
      <c r="L12" s="158">
        <v>125</v>
      </c>
      <c r="M12" s="158">
        <v>38</v>
      </c>
      <c r="N12" s="158">
        <v>13</v>
      </c>
      <c r="O12" s="158">
        <v>12</v>
      </c>
      <c r="P12" s="159">
        <v>286</v>
      </c>
      <c r="Q12" s="160">
        <v>0</v>
      </c>
    </row>
    <row r="13" spans="1:17" ht="35.1" customHeight="1" x14ac:dyDescent="0.25">
      <c r="A13" s="151" t="s">
        <v>240</v>
      </c>
      <c r="B13" s="152">
        <v>12</v>
      </c>
      <c r="C13" s="151" t="s">
        <v>245</v>
      </c>
      <c r="D13" s="153">
        <v>0.92294925000000005</v>
      </c>
      <c r="E13" s="154">
        <v>0.53369084</v>
      </c>
      <c r="F13" s="154">
        <v>0.38925841</v>
      </c>
      <c r="G13" s="154">
        <v>6.28909E-2</v>
      </c>
      <c r="H13" s="154">
        <v>1.064089E-2</v>
      </c>
      <c r="I13" s="155">
        <v>3.5189599999999998E-3</v>
      </c>
      <c r="J13" s="153">
        <v>1.415985E-2</v>
      </c>
      <c r="K13" s="157">
        <v>154</v>
      </c>
      <c r="L13" s="158">
        <v>113</v>
      </c>
      <c r="M13" s="158">
        <v>18</v>
      </c>
      <c r="N13" s="158">
        <v>3</v>
      </c>
      <c r="O13" s="158">
        <v>1</v>
      </c>
      <c r="P13" s="159">
        <v>289</v>
      </c>
      <c r="Q13" s="160">
        <v>0</v>
      </c>
    </row>
    <row r="14" spans="1:17" ht="35.1" customHeight="1" x14ac:dyDescent="0.25">
      <c r="A14" s="151" t="s">
        <v>240</v>
      </c>
      <c r="B14" s="152">
        <v>13</v>
      </c>
      <c r="C14" s="151" t="s">
        <v>7</v>
      </c>
      <c r="D14" s="153">
        <v>0.90555103999999997</v>
      </c>
      <c r="E14" s="154">
        <v>0.59065703999999997</v>
      </c>
      <c r="F14" s="154">
        <v>0.31489400000000001</v>
      </c>
      <c r="G14" s="154">
        <v>7.3668570000000003E-2</v>
      </c>
      <c r="H14" s="154">
        <v>1.384896E-2</v>
      </c>
      <c r="I14" s="155">
        <v>6.9314199999999998E-3</v>
      </c>
      <c r="J14" s="153">
        <v>2.0780380000000001E-2</v>
      </c>
      <c r="K14" s="157">
        <v>171</v>
      </c>
      <c r="L14" s="158">
        <v>92</v>
      </c>
      <c r="M14" s="158">
        <v>21</v>
      </c>
      <c r="N14" s="158">
        <v>4</v>
      </c>
      <c r="O14" s="158">
        <v>2</v>
      </c>
      <c r="P14" s="159">
        <v>290</v>
      </c>
      <c r="Q14" s="160">
        <v>0</v>
      </c>
    </row>
    <row r="15" spans="1:17" ht="71.099999999999994" customHeight="1" x14ac:dyDescent="0.25">
      <c r="A15" s="151" t="s">
        <v>240</v>
      </c>
      <c r="B15" s="152">
        <v>14</v>
      </c>
      <c r="C15" s="151" t="s">
        <v>246</v>
      </c>
      <c r="D15" s="153">
        <v>0.89395528999999996</v>
      </c>
      <c r="E15" s="154">
        <v>0.47117784000000001</v>
      </c>
      <c r="F15" s="154">
        <v>0.42277745</v>
      </c>
      <c r="G15" s="154">
        <v>8.8631050000000003E-2</v>
      </c>
      <c r="H15" s="154">
        <v>1.397748E-2</v>
      </c>
      <c r="I15" s="155">
        <v>3.4361800000000001E-3</v>
      </c>
      <c r="J15" s="153">
        <v>1.7413660000000001E-2</v>
      </c>
      <c r="K15" s="157">
        <v>136</v>
      </c>
      <c r="L15" s="158">
        <v>122</v>
      </c>
      <c r="M15" s="158">
        <v>26</v>
      </c>
      <c r="N15" s="158">
        <v>4</v>
      </c>
      <c r="O15" s="158">
        <v>1</v>
      </c>
      <c r="P15" s="159">
        <v>289</v>
      </c>
      <c r="Q15" s="160">
        <v>0</v>
      </c>
    </row>
    <row r="16" spans="1:17" ht="35.1" customHeight="1" x14ac:dyDescent="0.25">
      <c r="A16" s="151" t="s">
        <v>240</v>
      </c>
      <c r="B16" s="152">
        <v>15</v>
      </c>
      <c r="C16" s="151" t="s">
        <v>81</v>
      </c>
      <c r="D16" s="153">
        <v>0.78320555999999997</v>
      </c>
      <c r="E16" s="154">
        <v>0.41232344999999998</v>
      </c>
      <c r="F16" s="154">
        <v>0.37088209999999999</v>
      </c>
      <c r="G16" s="154">
        <v>0.15384737000000001</v>
      </c>
      <c r="H16" s="154">
        <v>3.7756039999999998E-2</v>
      </c>
      <c r="I16" s="155">
        <v>2.519103E-2</v>
      </c>
      <c r="J16" s="153">
        <v>6.2947080000000002E-2</v>
      </c>
      <c r="K16" s="157">
        <v>113</v>
      </c>
      <c r="L16" s="158">
        <v>102</v>
      </c>
      <c r="M16" s="158">
        <v>43</v>
      </c>
      <c r="N16" s="158">
        <v>10</v>
      </c>
      <c r="O16" s="158">
        <v>7</v>
      </c>
      <c r="P16" s="159">
        <v>275</v>
      </c>
      <c r="Q16" s="160">
        <v>12</v>
      </c>
    </row>
    <row r="17" spans="1:17" ht="35.1" customHeight="1" x14ac:dyDescent="0.25">
      <c r="A17" s="151" t="s">
        <v>240</v>
      </c>
      <c r="B17" s="152">
        <v>16</v>
      </c>
      <c r="C17" s="151" t="s">
        <v>8</v>
      </c>
      <c r="D17" s="153">
        <v>0.89001258000000005</v>
      </c>
      <c r="E17" s="154">
        <v>0.44666041000000001</v>
      </c>
      <c r="F17" s="154">
        <v>0.44335216999999999</v>
      </c>
      <c r="G17" s="154">
        <v>8.5522500000000001E-2</v>
      </c>
      <c r="H17" s="154">
        <v>1.7431019999999998E-2</v>
      </c>
      <c r="I17" s="155">
        <v>7.0339E-3</v>
      </c>
      <c r="J17" s="153">
        <v>2.4464909999999999E-2</v>
      </c>
      <c r="K17" s="157">
        <v>127</v>
      </c>
      <c r="L17" s="158">
        <v>128</v>
      </c>
      <c r="M17" s="158">
        <v>24</v>
      </c>
      <c r="N17" s="158">
        <v>5</v>
      </c>
      <c r="O17" s="158">
        <v>2</v>
      </c>
      <c r="P17" s="159">
        <v>286</v>
      </c>
      <c r="Q17" s="160">
        <v>2</v>
      </c>
    </row>
    <row r="18" spans="1:17" ht="53.1" customHeight="1" x14ac:dyDescent="0.25">
      <c r="A18" s="151" t="s">
        <v>240</v>
      </c>
      <c r="B18" s="152">
        <v>17</v>
      </c>
      <c r="C18" s="151" t="s">
        <v>247</v>
      </c>
      <c r="D18" s="153">
        <v>0.75326285999999998</v>
      </c>
      <c r="E18" s="154">
        <v>0.44378996999999998</v>
      </c>
      <c r="F18" s="154">
        <v>0.30947289</v>
      </c>
      <c r="G18" s="154">
        <v>0.18293427000000001</v>
      </c>
      <c r="H18" s="154">
        <v>2.715911E-2</v>
      </c>
      <c r="I18" s="155">
        <v>3.6643759999999997E-2</v>
      </c>
      <c r="J18" s="153">
        <v>6.3802869999999998E-2</v>
      </c>
      <c r="K18" s="157">
        <v>112</v>
      </c>
      <c r="L18" s="158">
        <v>80</v>
      </c>
      <c r="M18" s="158">
        <v>47</v>
      </c>
      <c r="N18" s="158">
        <v>7</v>
      </c>
      <c r="O18" s="158">
        <v>9</v>
      </c>
      <c r="P18" s="159">
        <v>255</v>
      </c>
      <c r="Q18" s="160">
        <v>33</v>
      </c>
    </row>
    <row r="19" spans="1:17" ht="35.1" customHeight="1" x14ac:dyDescent="0.25">
      <c r="A19" s="151" t="s">
        <v>240</v>
      </c>
      <c r="B19" s="152">
        <v>18</v>
      </c>
      <c r="C19" s="151" t="s">
        <v>10</v>
      </c>
      <c r="D19" s="153">
        <v>0.66623796999999996</v>
      </c>
      <c r="E19" s="154">
        <v>0.28197955000000002</v>
      </c>
      <c r="F19" s="154">
        <v>0.38425841999999999</v>
      </c>
      <c r="G19" s="154">
        <v>0.18939352000000001</v>
      </c>
      <c r="H19" s="154">
        <v>9.9602419999999997E-2</v>
      </c>
      <c r="I19" s="155">
        <v>4.4766090000000001E-2</v>
      </c>
      <c r="J19" s="153">
        <v>0.14436851000000001</v>
      </c>
      <c r="K19" s="157">
        <v>80</v>
      </c>
      <c r="L19" s="158">
        <v>112</v>
      </c>
      <c r="M19" s="158">
        <v>55</v>
      </c>
      <c r="N19" s="158">
        <v>28</v>
      </c>
      <c r="O19" s="158">
        <v>13</v>
      </c>
      <c r="P19" s="159">
        <v>288</v>
      </c>
      <c r="Q19" s="160">
        <v>1</v>
      </c>
    </row>
    <row r="20" spans="1:17" ht="89.1" customHeight="1" x14ac:dyDescent="0.25">
      <c r="A20" s="151" t="s">
        <v>240</v>
      </c>
      <c r="B20" s="152">
        <v>19</v>
      </c>
      <c r="C20" s="151" t="s">
        <v>248</v>
      </c>
      <c r="D20" s="153">
        <v>0.75068723000000004</v>
      </c>
      <c r="E20" s="154">
        <v>0.34473422999999997</v>
      </c>
      <c r="F20" s="154">
        <v>0.40595300000000001</v>
      </c>
      <c r="G20" s="154">
        <v>0.14743948000000001</v>
      </c>
      <c r="H20" s="154">
        <v>7.681528E-2</v>
      </c>
      <c r="I20" s="155">
        <v>2.5058009999999999E-2</v>
      </c>
      <c r="J20" s="153">
        <v>0.10187329000000001</v>
      </c>
      <c r="K20" s="157">
        <v>95</v>
      </c>
      <c r="L20" s="158">
        <v>113</v>
      </c>
      <c r="M20" s="158">
        <v>42</v>
      </c>
      <c r="N20" s="158">
        <v>21</v>
      </c>
      <c r="O20" s="158">
        <v>7</v>
      </c>
      <c r="P20" s="159">
        <v>278</v>
      </c>
      <c r="Q20" s="160">
        <v>11</v>
      </c>
    </row>
    <row r="21" spans="1:17" ht="35.1" customHeight="1" x14ac:dyDescent="0.25">
      <c r="A21" s="151" t="s">
        <v>240</v>
      </c>
      <c r="B21" s="152">
        <v>20</v>
      </c>
      <c r="C21" s="151" t="s">
        <v>249</v>
      </c>
      <c r="D21" s="153">
        <v>0.92044121999999995</v>
      </c>
      <c r="E21" s="154">
        <v>0.57593477999999998</v>
      </c>
      <c r="F21" s="154">
        <v>0.34450642999999997</v>
      </c>
      <c r="G21" s="154">
        <v>4.8454869999999997E-2</v>
      </c>
      <c r="H21" s="154">
        <v>2.0583049999999999E-2</v>
      </c>
      <c r="I21" s="155">
        <v>1.052087E-2</v>
      </c>
      <c r="J21" s="153">
        <v>3.1103909999999999E-2</v>
      </c>
      <c r="K21" s="157">
        <v>167</v>
      </c>
      <c r="L21" s="158">
        <v>100</v>
      </c>
      <c r="M21" s="158">
        <v>14</v>
      </c>
      <c r="N21" s="158">
        <v>6</v>
      </c>
      <c r="O21" s="158">
        <v>3</v>
      </c>
      <c r="P21" s="159">
        <v>290</v>
      </c>
      <c r="Q21" s="160" t="s">
        <v>149</v>
      </c>
    </row>
    <row r="22" spans="1:17" ht="35.1" customHeight="1" x14ac:dyDescent="0.25">
      <c r="A22" s="151" t="s">
        <v>240</v>
      </c>
      <c r="B22" s="152">
        <v>21</v>
      </c>
      <c r="C22" s="151" t="s">
        <v>12</v>
      </c>
      <c r="D22" s="153">
        <v>0.76690623999999996</v>
      </c>
      <c r="E22" s="154">
        <v>0.31369327000000002</v>
      </c>
      <c r="F22" s="154">
        <v>0.45321296999999999</v>
      </c>
      <c r="G22" s="154">
        <v>0.14407095</v>
      </c>
      <c r="H22" s="154">
        <v>6.5152299999999996E-2</v>
      </c>
      <c r="I22" s="155">
        <v>2.3870510000000001E-2</v>
      </c>
      <c r="J22" s="153">
        <v>8.9022809999999994E-2</v>
      </c>
      <c r="K22" s="157">
        <v>90</v>
      </c>
      <c r="L22" s="158">
        <v>130</v>
      </c>
      <c r="M22" s="158">
        <v>40</v>
      </c>
      <c r="N22" s="158">
        <v>18</v>
      </c>
      <c r="O22" s="158">
        <v>7</v>
      </c>
      <c r="P22" s="159">
        <v>285</v>
      </c>
      <c r="Q22" s="160">
        <v>4</v>
      </c>
    </row>
    <row r="23" spans="1:17" ht="35.1" customHeight="1" x14ac:dyDescent="0.25">
      <c r="A23" s="151" t="s">
        <v>240</v>
      </c>
      <c r="B23" s="152">
        <v>22</v>
      </c>
      <c r="C23" s="151" t="s">
        <v>13</v>
      </c>
      <c r="D23" s="153">
        <v>0.63763418000000005</v>
      </c>
      <c r="E23" s="154">
        <v>0.29831922</v>
      </c>
      <c r="F23" s="154">
        <v>0.33931496</v>
      </c>
      <c r="G23" s="154">
        <v>0.23672301000000001</v>
      </c>
      <c r="H23" s="154">
        <v>8.3519309999999999E-2</v>
      </c>
      <c r="I23" s="155">
        <v>4.2123500000000001E-2</v>
      </c>
      <c r="J23" s="153">
        <v>0.12564280999999999</v>
      </c>
      <c r="K23" s="157">
        <v>77</v>
      </c>
      <c r="L23" s="158">
        <v>90</v>
      </c>
      <c r="M23" s="158">
        <v>62</v>
      </c>
      <c r="N23" s="158">
        <v>22</v>
      </c>
      <c r="O23" s="158">
        <v>11</v>
      </c>
      <c r="P23" s="159">
        <v>262</v>
      </c>
      <c r="Q23" s="160">
        <v>24</v>
      </c>
    </row>
    <row r="24" spans="1:17" ht="53.1" customHeight="1" x14ac:dyDescent="0.25">
      <c r="A24" s="151" t="s">
        <v>240</v>
      </c>
      <c r="B24" s="152">
        <v>23</v>
      </c>
      <c r="C24" s="151" t="s">
        <v>14</v>
      </c>
      <c r="D24" s="153">
        <v>0.49096888999999999</v>
      </c>
      <c r="E24" s="154">
        <v>0.22874796</v>
      </c>
      <c r="F24" s="154">
        <v>0.26222093000000002</v>
      </c>
      <c r="G24" s="154">
        <v>0.30009114999999997</v>
      </c>
      <c r="H24" s="154">
        <v>0.15647580999999999</v>
      </c>
      <c r="I24" s="155">
        <v>5.2464150000000001E-2</v>
      </c>
      <c r="J24" s="153">
        <v>0.20893996000000001</v>
      </c>
      <c r="K24" s="157">
        <v>52</v>
      </c>
      <c r="L24" s="158">
        <v>59</v>
      </c>
      <c r="M24" s="158">
        <v>68</v>
      </c>
      <c r="N24" s="158">
        <v>35</v>
      </c>
      <c r="O24" s="158">
        <v>12</v>
      </c>
      <c r="P24" s="159">
        <v>226</v>
      </c>
      <c r="Q24" s="160">
        <v>63</v>
      </c>
    </row>
    <row r="25" spans="1:17" ht="53.1" customHeight="1" x14ac:dyDescent="0.25">
      <c r="A25" s="151" t="s">
        <v>240</v>
      </c>
      <c r="B25" s="152">
        <v>24</v>
      </c>
      <c r="C25" s="151" t="s">
        <v>250</v>
      </c>
      <c r="D25" s="153">
        <v>0.52610184000000004</v>
      </c>
      <c r="E25" s="154">
        <v>0.2297787</v>
      </c>
      <c r="F25" s="154">
        <v>0.29632313999999998</v>
      </c>
      <c r="G25" s="154">
        <v>0.25903984000000002</v>
      </c>
      <c r="H25" s="154">
        <v>0.17540497999999999</v>
      </c>
      <c r="I25" s="155">
        <v>3.9453330000000002E-2</v>
      </c>
      <c r="J25" s="153">
        <v>0.21485831</v>
      </c>
      <c r="K25" s="157">
        <v>59</v>
      </c>
      <c r="L25" s="158">
        <v>77</v>
      </c>
      <c r="M25" s="158">
        <v>67</v>
      </c>
      <c r="N25" s="158">
        <v>46</v>
      </c>
      <c r="O25" s="158">
        <v>10</v>
      </c>
      <c r="P25" s="159">
        <v>259</v>
      </c>
      <c r="Q25" s="160">
        <v>31</v>
      </c>
    </row>
    <row r="26" spans="1:17" ht="35.1" customHeight="1" x14ac:dyDescent="0.25">
      <c r="A26" s="151" t="s">
        <v>240</v>
      </c>
      <c r="B26" s="152">
        <v>25</v>
      </c>
      <c r="C26" s="151" t="s">
        <v>16</v>
      </c>
      <c r="D26" s="153">
        <v>0.62162605999999998</v>
      </c>
      <c r="E26" s="154">
        <v>0.27713136999999999</v>
      </c>
      <c r="F26" s="154">
        <v>0.34449469999999999</v>
      </c>
      <c r="G26" s="154">
        <v>0.24747272000000001</v>
      </c>
      <c r="H26" s="154">
        <v>7.8691159999999996E-2</v>
      </c>
      <c r="I26" s="155">
        <v>5.2210060000000003E-2</v>
      </c>
      <c r="J26" s="153">
        <v>0.13090122000000001</v>
      </c>
      <c r="K26" s="157">
        <v>69</v>
      </c>
      <c r="L26" s="158">
        <v>87</v>
      </c>
      <c r="M26" s="158">
        <v>63</v>
      </c>
      <c r="N26" s="158">
        <v>20</v>
      </c>
      <c r="O26" s="158">
        <v>13</v>
      </c>
      <c r="P26" s="159">
        <v>252</v>
      </c>
      <c r="Q26" s="160">
        <v>36</v>
      </c>
    </row>
    <row r="27" spans="1:17" ht="35.1" customHeight="1" x14ac:dyDescent="0.25">
      <c r="A27" s="151" t="s">
        <v>240</v>
      </c>
      <c r="B27" s="152">
        <v>26</v>
      </c>
      <c r="C27" s="151" t="s">
        <v>82</v>
      </c>
      <c r="D27" s="153">
        <v>0.86820733999999999</v>
      </c>
      <c r="E27" s="154">
        <v>0.50551869999999999</v>
      </c>
      <c r="F27" s="154">
        <v>0.36268864000000001</v>
      </c>
      <c r="G27" s="154">
        <v>6.904362E-2</v>
      </c>
      <c r="H27" s="154">
        <v>4.576653E-2</v>
      </c>
      <c r="I27" s="155">
        <v>1.6982500000000001E-2</v>
      </c>
      <c r="J27" s="153">
        <v>6.2749029999999997E-2</v>
      </c>
      <c r="K27" s="157">
        <v>146</v>
      </c>
      <c r="L27" s="158">
        <v>104</v>
      </c>
      <c r="M27" s="158">
        <v>20</v>
      </c>
      <c r="N27" s="158">
        <v>13</v>
      </c>
      <c r="O27" s="158">
        <v>5</v>
      </c>
      <c r="P27" s="159">
        <v>288</v>
      </c>
      <c r="Q27" s="160">
        <v>2</v>
      </c>
    </row>
    <row r="28" spans="1:17" ht="35.1" customHeight="1" x14ac:dyDescent="0.25">
      <c r="A28" s="151" t="s">
        <v>240</v>
      </c>
      <c r="B28" s="152">
        <v>27</v>
      </c>
      <c r="C28" s="151" t="s">
        <v>17</v>
      </c>
      <c r="D28" s="153">
        <v>0.80837486999999997</v>
      </c>
      <c r="E28" s="154">
        <v>0.37841598999999998</v>
      </c>
      <c r="F28" s="154">
        <v>0.42995888999999998</v>
      </c>
      <c r="G28" s="154">
        <v>0.15262516000000001</v>
      </c>
      <c r="H28" s="154">
        <v>2.0881340000000002E-2</v>
      </c>
      <c r="I28" s="155">
        <v>1.8118619999999998E-2</v>
      </c>
      <c r="J28" s="153">
        <v>3.8999970000000002E-2</v>
      </c>
      <c r="K28" s="157">
        <v>107</v>
      </c>
      <c r="L28" s="158">
        <v>122</v>
      </c>
      <c r="M28" s="158">
        <v>43</v>
      </c>
      <c r="N28" s="158">
        <v>6</v>
      </c>
      <c r="O28" s="158">
        <v>5</v>
      </c>
      <c r="P28" s="159">
        <v>283</v>
      </c>
      <c r="Q28" s="160">
        <v>6</v>
      </c>
    </row>
    <row r="29" spans="1:17" ht="35.1" customHeight="1" x14ac:dyDescent="0.25">
      <c r="A29" s="151" t="s">
        <v>251</v>
      </c>
      <c r="B29" s="152">
        <v>28</v>
      </c>
      <c r="C29" s="151" t="s">
        <v>18</v>
      </c>
      <c r="D29" s="153">
        <v>0.95156419999999997</v>
      </c>
      <c r="E29" s="154">
        <v>0.72174377999999995</v>
      </c>
      <c r="F29" s="154">
        <v>0.22982042999999999</v>
      </c>
      <c r="G29" s="154">
        <v>4.1586869999999998E-2</v>
      </c>
      <c r="H29" s="154">
        <v>6.8489299999999996E-3</v>
      </c>
      <c r="I29" s="155">
        <v>0</v>
      </c>
      <c r="J29" s="153">
        <v>6.8489299999999996E-3</v>
      </c>
      <c r="K29" s="157">
        <v>209</v>
      </c>
      <c r="L29" s="158">
        <v>67</v>
      </c>
      <c r="M29" s="158">
        <v>12</v>
      </c>
      <c r="N29" s="158">
        <v>2</v>
      </c>
      <c r="O29" s="158">
        <v>0</v>
      </c>
      <c r="P29" s="159">
        <v>290</v>
      </c>
      <c r="Q29" s="160" t="s">
        <v>149</v>
      </c>
    </row>
    <row r="30" spans="1:17" ht="53.1" customHeight="1" x14ac:dyDescent="0.25">
      <c r="A30" s="151" t="s">
        <v>240</v>
      </c>
      <c r="B30" s="152">
        <v>29</v>
      </c>
      <c r="C30" s="151" t="s">
        <v>252</v>
      </c>
      <c r="D30" s="153">
        <v>0.93094653000000005</v>
      </c>
      <c r="E30" s="154">
        <v>0.62054102</v>
      </c>
      <c r="F30" s="154">
        <v>0.31040551999999999</v>
      </c>
      <c r="G30" s="154">
        <v>4.7476070000000002E-2</v>
      </c>
      <c r="H30" s="154">
        <v>1.807044E-2</v>
      </c>
      <c r="I30" s="155">
        <v>3.5069599999999999E-3</v>
      </c>
      <c r="J30" s="153">
        <v>2.15774E-2</v>
      </c>
      <c r="K30" s="157">
        <v>180</v>
      </c>
      <c r="L30" s="158">
        <v>90</v>
      </c>
      <c r="M30" s="158">
        <v>14</v>
      </c>
      <c r="N30" s="158">
        <v>5</v>
      </c>
      <c r="O30" s="158">
        <v>1</v>
      </c>
      <c r="P30" s="159">
        <v>290</v>
      </c>
      <c r="Q30" s="160">
        <v>0</v>
      </c>
    </row>
    <row r="31" spans="1:17" ht="53.1" customHeight="1" x14ac:dyDescent="0.25">
      <c r="A31" s="151" t="s">
        <v>240</v>
      </c>
      <c r="B31" s="152">
        <v>30</v>
      </c>
      <c r="C31" s="151" t="s">
        <v>19</v>
      </c>
      <c r="D31" s="153">
        <v>0.68813840999999998</v>
      </c>
      <c r="E31" s="154">
        <v>0.25738548999999999</v>
      </c>
      <c r="F31" s="154">
        <v>0.43075291999999998</v>
      </c>
      <c r="G31" s="154">
        <v>0.21622768000000001</v>
      </c>
      <c r="H31" s="154">
        <v>6.9176940000000006E-2</v>
      </c>
      <c r="I31" s="155">
        <v>2.645697E-2</v>
      </c>
      <c r="J31" s="153">
        <v>9.5633910000000003E-2</v>
      </c>
      <c r="K31" s="157">
        <v>71</v>
      </c>
      <c r="L31" s="158">
        <v>120</v>
      </c>
      <c r="M31" s="158">
        <v>60</v>
      </c>
      <c r="N31" s="158">
        <v>19</v>
      </c>
      <c r="O31" s="158">
        <v>7</v>
      </c>
      <c r="P31" s="159">
        <v>277</v>
      </c>
      <c r="Q31" s="160">
        <v>10</v>
      </c>
    </row>
    <row r="32" spans="1:17" ht="35.1" customHeight="1" x14ac:dyDescent="0.25">
      <c r="A32" s="151" t="s">
        <v>240</v>
      </c>
      <c r="B32" s="152">
        <v>31</v>
      </c>
      <c r="C32" s="151" t="s">
        <v>20</v>
      </c>
      <c r="D32" s="153">
        <v>0.77040224999999996</v>
      </c>
      <c r="E32" s="154">
        <v>0.33582189000000001</v>
      </c>
      <c r="F32" s="154">
        <v>0.43458036</v>
      </c>
      <c r="G32" s="154">
        <v>0.13840943999999999</v>
      </c>
      <c r="H32" s="154">
        <v>6.7330860000000006E-2</v>
      </c>
      <c r="I32" s="155">
        <v>2.3857449999999999E-2</v>
      </c>
      <c r="J32" s="153">
        <v>9.1188309999999995E-2</v>
      </c>
      <c r="K32" s="157">
        <v>96</v>
      </c>
      <c r="L32" s="158">
        <v>125</v>
      </c>
      <c r="M32" s="158">
        <v>40</v>
      </c>
      <c r="N32" s="158">
        <v>20</v>
      </c>
      <c r="O32" s="158">
        <v>7</v>
      </c>
      <c r="P32" s="159">
        <v>288</v>
      </c>
      <c r="Q32" s="160">
        <v>2</v>
      </c>
    </row>
    <row r="33" spans="1:17" ht="35.1" customHeight="1" x14ac:dyDescent="0.25">
      <c r="A33" s="151" t="s">
        <v>240</v>
      </c>
      <c r="B33" s="152">
        <v>32</v>
      </c>
      <c r="C33" s="151" t="s">
        <v>21</v>
      </c>
      <c r="D33" s="153">
        <v>0.64204094</v>
      </c>
      <c r="E33" s="154">
        <v>0.25167945000000003</v>
      </c>
      <c r="F33" s="154">
        <v>0.39036148999999998</v>
      </c>
      <c r="G33" s="154">
        <v>0.21218451999999999</v>
      </c>
      <c r="H33" s="154">
        <v>0.11169432999999999</v>
      </c>
      <c r="I33" s="155">
        <v>3.4080199999999998E-2</v>
      </c>
      <c r="J33" s="153">
        <v>0.14577453000000001</v>
      </c>
      <c r="K33" s="157">
        <v>69</v>
      </c>
      <c r="L33" s="158">
        <v>108</v>
      </c>
      <c r="M33" s="158">
        <v>59</v>
      </c>
      <c r="N33" s="158">
        <v>31</v>
      </c>
      <c r="O33" s="158">
        <v>9</v>
      </c>
      <c r="P33" s="159">
        <v>276</v>
      </c>
      <c r="Q33" s="160">
        <v>11</v>
      </c>
    </row>
    <row r="34" spans="1:17" ht="35.1" customHeight="1" x14ac:dyDescent="0.25">
      <c r="A34" s="151" t="s">
        <v>240</v>
      </c>
      <c r="B34" s="152">
        <v>33</v>
      </c>
      <c r="C34" s="151" t="s">
        <v>22</v>
      </c>
      <c r="D34" s="153">
        <v>0.46569705</v>
      </c>
      <c r="E34" s="154">
        <v>0.20129533999999999</v>
      </c>
      <c r="F34" s="154">
        <v>0.26440171000000001</v>
      </c>
      <c r="G34" s="154">
        <v>0.31374339000000001</v>
      </c>
      <c r="H34" s="154">
        <v>0.15479619</v>
      </c>
      <c r="I34" s="155">
        <v>6.5763370000000002E-2</v>
      </c>
      <c r="J34" s="153">
        <v>0.22055955999999999</v>
      </c>
      <c r="K34" s="157">
        <v>51</v>
      </c>
      <c r="L34" s="158">
        <v>67</v>
      </c>
      <c r="M34" s="158">
        <v>79</v>
      </c>
      <c r="N34" s="158">
        <v>40</v>
      </c>
      <c r="O34" s="158">
        <v>17</v>
      </c>
      <c r="P34" s="159">
        <v>254</v>
      </c>
      <c r="Q34" s="160">
        <v>36</v>
      </c>
    </row>
    <row r="35" spans="1:17" ht="89.1" customHeight="1" x14ac:dyDescent="0.25">
      <c r="A35" s="151" t="s">
        <v>240</v>
      </c>
      <c r="B35" s="152">
        <v>34</v>
      </c>
      <c r="C35" s="151" t="s">
        <v>253</v>
      </c>
      <c r="D35" s="153">
        <v>0.77394052999999996</v>
      </c>
      <c r="E35" s="154">
        <v>0.30067452</v>
      </c>
      <c r="F35" s="154">
        <v>0.47326600000000002</v>
      </c>
      <c r="G35" s="154">
        <v>0.15665399999999999</v>
      </c>
      <c r="H35" s="154">
        <v>3.6732929999999997E-2</v>
      </c>
      <c r="I35" s="155">
        <v>3.2672550000000002E-2</v>
      </c>
      <c r="J35" s="153">
        <v>6.9405480000000006E-2</v>
      </c>
      <c r="K35" s="157">
        <v>81</v>
      </c>
      <c r="L35" s="158">
        <v>130</v>
      </c>
      <c r="M35" s="158">
        <v>43</v>
      </c>
      <c r="N35" s="158">
        <v>10</v>
      </c>
      <c r="O35" s="158">
        <v>9</v>
      </c>
      <c r="P35" s="159">
        <v>273</v>
      </c>
      <c r="Q35" s="160">
        <v>16</v>
      </c>
    </row>
    <row r="36" spans="1:17" ht="35.1" customHeight="1" x14ac:dyDescent="0.25">
      <c r="A36" s="151" t="s">
        <v>240</v>
      </c>
      <c r="B36" s="152">
        <v>35</v>
      </c>
      <c r="C36" s="151" t="s">
        <v>83</v>
      </c>
      <c r="D36" s="153">
        <v>0.89546548999999998</v>
      </c>
      <c r="E36" s="154">
        <v>0.42190723000000002</v>
      </c>
      <c r="F36" s="154">
        <v>0.47355826000000001</v>
      </c>
      <c r="G36" s="154">
        <v>7.3278079999999995E-2</v>
      </c>
      <c r="H36" s="154">
        <v>2.4196189999999999E-2</v>
      </c>
      <c r="I36" s="155">
        <v>7.0602399999999997E-3</v>
      </c>
      <c r="J36" s="153">
        <v>3.1256430000000002E-2</v>
      </c>
      <c r="K36" s="157">
        <v>118</v>
      </c>
      <c r="L36" s="158">
        <v>134</v>
      </c>
      <c r="M36" s="158">
        <v>20</v>
      </c>
      <c r="N36" s="158">
        <v>7</v>
      </c>
      <c r="O36" s="158">
        <v>2</v>
      </c>
      <c r="P36" s="159">
        <v>281</v>
      </c>
      <c r="Q36" s="160">
        <v>8</v>
      </c>
    </row>
    <row r="37" spans="1:17" ht="53.1" customHeight="1" x14ac:dyDescent="0.25">
      <c r="A37" s="151" t="s">
        <v>240</v>
      </c>
      <c r="B37" s="152">
        <v>36</v>
      </c>
      <c r="C37" s="151" t="s">
        <v>23</v>
      </c>
      <c r="D37" s="153">
        <v>0.73820584</v>
      </c>
      <c r="E37" s="154">
        <v>0.28656923000000001</v>
      </c>
      <c r="F37" s="154">
        <v>0.45163661999999999</v>
      </c>
      <c r="G37" s="154">
        <v>0.19758058000000001</v>
      </c>
      <c r="H37" s="154">
        <v>5.3474439999999998E-2</v>
      </c>
      <c r="I37" s="155">
        <v>1.073913E-2</v>
      </c>
      <c r="J37" s="153">
        <v>6.4213580000000006E-2</v>
      </c>
      <c r="K37" s="157">
        <v>81</v>
      </c>
      <c r="L37" s="158">
        <v>130</v>
      </c>
      <c r="M37" s="158">
        <v>56</v>
      </c>
      <c r="N37" s="158">
        <v>15</v>
      </c>
      <c r="O37" s="158">
        <v>3</v>
      </c>
      <c r="P37" s="159">
        <v>285</v>
      </c>
      <c r="Q37" s="160">
        <v>3</v>
      </c>
    </row>
    <row r="38" spans="1:17" ht="53.1" customHeight="1" x14ac:dyDescent="0.25">
      <c r="A38" s="151" t="s">
        <v>240</v>
      </c>
      <c r="B38" s="152">
        <v>37</v>
      </c>
      <c r="C38" s="151" t="s">
        <v>24</v>
      </c>
      <c r="D38" s="153">
        <v>0.72797137999999995</v>
      </c>
      <c r="E38" s="154">
        <v>0.35517555000000001</v>
      </c>
      <c r="F38" s="154">
        <v>0.37279582999999999</v>
      </c>
      <c r="G38" s="154">
        <v>0.15572407999999999</v>
      </c>
      <c r="H38" s="154">
        <v>6.4831349999999996E-2</v>
      </c>
      <c r="I38" s="155">
        <v>5.1473199999999997E-2</v>
      </c>
      <c r="J38" s="153">
        <v>0.11630454</v>
      </c>
      <c r="K38" s="157">
        <v>92</v>
      </c>
      <c r="L38" s="158">
        <v>98</v>
      </c>
      <c r="M38" s="158">
        <v>40</v>
      </c>
      <c r="N38" s="158">
        <v>17</v>
      </c>
      <c r="O38" s="158">
        <v>13</v>
      </c>
      <c r="P38" s="159">
        <v>260</v>
      </c>
      <c r="Q38" s="160">
        <v>29</v>
      </c>
    </row>
    <row r="39" spans="1:17" ht="125.1" customHeight="1" x14ac:dyDescent="0.25">
      <c r="A39" s="151" t="s">
        <v>240</v>
      </c>
      <c r="B39" s="152">
        <v>38</v>
      </c>
      <c r="C39" s="151" t="s">
        <v>254</v>
      </c>
      <c r="D39" s="153">
        <v>0.83614695999999999</v>
      </c>
      <c r="E39" s="154">
        <v>0.44098499000000002</v>
      </c>
      <c r="F39" s="154">
        <v>0.39516196999999997</v>
      </c>
      <c r="G39" s="154">
        <v>0.10470024</v>
      </c>
      <c r="H39" s="154">
        <v>2.404123E-2</v>
      </c>
      <c r="I39" s="155">
        <v>3.5111570000000002E-2</v>
      </c>
      <c r="J39" s="153">
        <v>5.9152799999999998E-2</v>
      </c>
      <c r="K39" s="157">
        <v>109</v>
      </c>
      <c r="L39" s="158">
        <v>99</v>
      </c>
      <c r="M39" s="158">
        <v>26</v>
      </c>
      <c r="N39" s="158">
        <v>6</v>
      </c>
      <c r="O39" s="158">
        <v>9</v>
      </c>
      <c r="P39" s="159">
        <v>249</v>
      </c>
      <c r="Q39" s="160">
        <v>37</v>
      </c>
    </row>
    <row r="40" spans="1:17" ht="35.1" customHeight="1" x14ac:dyDescent="0.25">
      <c r="A40" s="151" t="s">
        <v>240</v>
      </c>
      <c r="B40" s="152">
        <v>39</v>
      </c>
      <c r="C40" s="151" t="s">
        <v>25</v>
      </c>
      <c r="D40" s="153">
        <v>0.93628173999999997</v>
      </c>
      <c r="E40" s="154">
        <v>0.53546640000000001</v>
      </c>
      <c r="F40" s="154">
        <v>0.40081534000000002</v>
      </c>
      <c r="G40" s="154">
        <v>6.017695E-2</v>
      </c>
      <c r="H40" s="154">
        <v>3.5413100000000002E-3</v>
      </c>
      <c r="I40" s="155">
        <v>0</v>
      </c>
      <c r="J40" s="153">
        <v>3.5413100000000002E-3</v>
      </c>
      <c r="K40" s="157">
        <v>154</v>
      </c>
      <c r="L40" s="158">
        <v>115</v>
      </c>
      <c r="M40" s="158">
        <v>17</v>
      </c>
      <c r="N40" s="158">
        <v>1</v>
      </c>
      <c r="O40" s="158">
        <v>0</v>
      </c>
      <c r="P40" s="159">
        <v>287</v>
      </c>
      <c r="Q40" s="160">
        <v>3</v>
      </c>
    </row>
    <row r="41" spans="1:17" ht="35.1" customHeight="1" x14ac:dyDescent="0.25">
      <c r="A41" s="151" t="s">
        <v>240</v>
      </c>
      <c r="B41" s="152">
        <v>40</v>
      </c>
      <c r="C41" s="151" t="s">
        <v>255</v>
      </c>
      <c r="D41" s="153">
        <v>0.88901315000000003</v>
      </c>
      <c r="E41" s="154">
        <v>0.50356405000000004</v>
      </c>
      <c r="F41" s="154">
        <v>0.38544908999999999</v>
      </c>
      <c r="G41" s="154">
        <v>7.7129199999999995E-2</v>
      </c>
      <c r="H41" s="154">
        <v>2.0413710000000002E-2</v>
      </c>
      <c r="I41" s="155">
        <v>1.344395E-2</v>
      </c>
      <c r="J41" s="153">
        <v>3.3857650000000003E-2</v>
      </c>
      <c r="K41" s="157">
        <v>146</v>
      </c>
      <c r="L41" s="158">
        <v>112</v>
      </c>
      <c r="M41" s="158">
        <v>22</v>
      </c>
      <c r="N41" s="158">
        <v>6</v>
      </c>
      <c r="O41" s="158">
        <v>4</v>
      </c>
      <c r="P41" s="159">
        <v>290</v>
      </c>
      <c r="Q41" s="160" t="s">
        <v>149</v>
      </c>
    </row>
    <row r="42" spans="1:17" ht="53.1" customHeight="1" x14ac:dyDescent="0.25">
      <c r="A42" s="151" t="s">
        <v>240</v>
      </c>
      <c r="B42" s="152">
        <v>41</v>
      </c>
      <c r="C42" s="151" t="s">
        <v>256</v>
      </c>
      <c r="D42" s="153">
        <v>0.70697898999999997</v>
      </c>
      <c r="E42" s="154">
        <v>0.33027761999999999</v>
      </c>
      <c r="F42" s="154">
        <v>0.37670136999999998</v>
      </c>
      <c r="G42" s="154">
        <v>0.17158339</v>
      </c>
      <c r="H42" s="154">
        <v>7.4220679999999997E-2</v>
      </c>
      <c r="I42" s="155">
        <v>4.7216939999999999E-2</v>
      </c>
      <c r="J42" s="153">
        <v>0.12143762</v>
      </c>
      <c r="K42" s="157">
        <v>94</v>
      </c>
      <c r="L42" s="158">
        <v>106</v>
      </c>
      <c r="M42" s="158">
        <v>49</v>
      </c>
      <c r="N42" s="158">
        <v>21</v>
      </c>
      <c r="O42" s="158">
        <v>13</v>
      </c>
      <c r="P42" s="159">
        <v>283</v>
      </c>
      <c r="Q42" s="160">
        <v>7</v>
      </c>
    </row>
    <row r="43" spans="1:17" ht="35.1" customHeight="1" x14ac:dyDescent="0.25">
      <c r="A43" s="151" t="s">
        <v>240</v>
      </c>
      <c r="B43" s="152">
        <v>42</v>
      </c>
      <c r="C43" s="151" t="s">
        <v>84</v>
      </c>
      <c r="D43" s="153">
        <v>0.91597264</v>
      </c>
      <c r="E43" s="154">
        <v>0.67331666000000001</v>
      </c>
      <c r="F43" s="154">
        <v>0.24265597999999999</v>
      </c>
      <c r="G43" s="154">
        <v>6.027681E-2</v>
      </c>
      <c r="H43" s="154">
        <v>1.7206079999999999E-2</v>
      </c>
      <c r="I43" s="155">
        <v>6.5444700000000001E-3</v>
      </c>
      <c r="J43" s="153">
        <v>2.3750549999999999E-2</v>
      </c>
      <c r="K43" s="157">
        <v>194</v>
      </c>
      <c r="L43" s="158">
        <v>70</v>
      </c>
      <c r="M43" s="158">
        <v>17</v>
      </c>
      <c r="N43" s="158">
        <v>5</v>
      </c>
      <c r="O43" s="158">
        <v>2</v>
      </c>
      <c r="P43" s="159">
        <v>288</v>
      </c>
      <c r="Q43" s="160">
        <v>1</v>
      </c>
    </row>
    <row r="44" spans="1:17" ht="53.1" customHeight="1" x14ac:dyDescent="0.25">
      <c r="A44" s="151" t="s">
        <v>240</v>
      </c>
      <c r="B44" s="152">
        <v>43</v>
      </c>
      <c r="C44" s="151" t="s">
        <v>28</v>
      </c>
      <c r="D44" s="153">
        <v>0.81455758</v>
      </c>
      <c r="E44" s="154">
        <v>0.52807483</v>
      </c>
      <c r="F44" s="154">
        <v>0.28648274000000001</v>
      </c>
      <c r="G44" s="154">
        <v>0.12617766999999999</v>
      </c>
      <c r="H44" s="154">
        <v>4.2241910000000001E-2</v>
      </c>
      <c r="I44" s="155">
        <v>1.7022840000000001E-2</v>
      </c>
      <c r="J44" s="153">
        <v>5.9264749999999998E-2</v>
      </c>
      <c r="K44" s="157">
        <v>152</v>
      </c>
      <c r="L44" s="158">
        <v>82</v>
      </c>
      <c r="M44" s="158">
        <v>36</v>
      </c>
      <c r="N44" s="158">
        <v>12</v>
      </c>
      <c r="O44" s="158">
        <v>5</v>
      </c>
      <c r="P44" s="159">
        <v>287</v>
      </c>
      <c r="Q44" s="160">
        <v>1</v>
      </c>
    </row>
    <row r="45" spans="1:17" ht="35.1" customHeight="1" x14ac:dyDescent="0.25">
      <c r="A45" s="151" t="s">
        <v>240</v>
      </c>
      <c r="B45" s="152">
        <v>44</v>
      </c>
      <c r="C45" s="151" t="s">
        <v>29</v>
      </c>
      <c r="D45" s="153">
        <v>0.80645482000000002</v>
      </c>
      <c r="E45" s="154">
        <v>0.47974335000000001</v>
      </c>
      <c r="F45" s="154">
        <v>0.32671147</v>
      </c>
      <c r="G45" s="154">
        <v>0.11770846</v>
      </c>
      <c r="H45" s="154">
        <v>6.200551E-2</v>
      </c>
      <c r="I45" s="155">
        <v>1.383122E-2</v>
      </c>
      <c r="J45" s="153">
        <v>7.5836730000000005E-2</v>
      </c>
      <c r="K45" s="157">
        <v>135</v>
      </c>
      <c r="L45" s="158">
        <v>92</v>
      </c>
      <c r="M45" s="158">
        <v>33</v>
      </c>
      <c r="N45" s="158">
        <v>17</v>
      </c>
      <c r="O45" s="158">
        <v>4</v>
      </c>
      <c r="P45" s="159">
        <v>281</v>
      </c>
      <c r="Q45" s="160">
        <v>6</v>
      </c>
    </row>
    <row r="46" spans="1:17" ht="53.1" customHeight="1" x14ac:dyDescent="0.25">
      <c r="A46" s="151" t="s">
        <v>240</v>
      </c>
      <c r="B46" s="152">
        <v>45</v>
      </c>
      <c r="C46" s="151" t="s">
        <v>30</v>
      </c>
      <c r="D46" s="153">
        <v>0.86487961000000002</v>
      </c>
      <c r="E46" s="154">
        <v>0.52099289000000004</v>
      </c>
      <c r="F46" s="154">
        <v>0.34388671999999998</v>
      </c>
      <c r="G46" s="154">
        <v>0.11226005999999999</v>
      </c>
      <c r="H46" s="154">
        <v>1.161888E-2</v>
      </c>
      <c r="I46" s="155">
        <v>1.124145E-2</v>
      </c>
      <c r="J46" s="153">
        <v>2.2860330000000002E-2</v>
      </c>
      <c r="K46" s="157">
        <v>135</v>
      </c>
      <c r="L46" s="158">
        <v>89</v>
      </c>
      <c r="M46" s="158">
        <v>29</v>
      </c>
      <c r="N46" s="158">
        <v>3</v>
      </c>
      <c r="O46" s="158">
        <v>3</v>
      </c>
      <c r="P46" s="159">
        <v>259</v>
      </c>
      <c r="Q46" s="160">
        <v>29</v>
      </c>
    </row>
    <row r="47" spans="1:17" ht="53.1" customHeight="1" x14ac:dyDescent="0.25">
      <c r="A47" s="151" t="s">
        <v>240</v>
      </c>
      <c r="B47" s="152">
        <v>46</v>
      </c>
      <c r="C47" s="151" t="s">
        <v>31</v>
      </c>
      <c r="D47" s="153">
        <v>0.78995263999999998</v>
      </c>
      <c r="E47" s="154">
        <v>0.45343399000000001</v>
      </c>
      <c r="F47" s="154">
        <v>0.33651864999999997</v>
      </c>
      <c r="G47" s="154">
        <v>0.15543225999999999</v>
      </c>
      <c r="H47" s="154">
        <v>4.4450580000000003E-2</v>
      </c>
      <c r="I47" s="155">
        <v>1.016453E-2</v>
      </c>
      <c r="J47" s="153">
        <v>5.46151E-2</v>
      </c>
      <c r="K47" s="157">
        <v>130</v>
      </c>
      <c r="L47" s="158">
        <v>95</v>
      </c>
      <c r="M47" s="158">
        <v>45</v>
      </c>
      <c r="N47" s="158">
        <v>13</v>
      </c>
      <c r="O47" s="158">
        <v>3</v>
      </c>
      <c r="P47" s="159">
        <v>286</v>
      </c>
      <c r="Q47" s="160">
        <v>2</v>
      </c>
    </row>
    <row r="48" spans="1:17" ht="35.1" customHeight="1" x14ac:dyDescent="0.25">
      <c r="A48" s="151" t="s">
        <v>240</v>
      </c>
      <c r="B48" s="152">
        <v>47</v>
      </c>
      <c r="C48" s="151" t="s">
        <v>32</v>
      </c>
      <c r="D48" s="153">
        <v>0.85663246000000004</v>
      </c>
      <c r="E48" s="154">
        <v>0.56822081000000002</v>
      </c>
      <c r="F48" s="154">
        <v>0.28841165000000002</v>
      </c>
      <c r="G48" s="154">
        <v>8.1042069999999994E-2</v>
      </c>
      <c r="H48" s="154">
        <v>4.8790609999999998E-2</v>
      </c>
      <c r="I48" s="155">
        <v>1.3534859999999999E-2</v>
      </c>
      <c r="J48" s="153">
        <v>6.2325470000000001E-2</v>
      </c>
      <c r="K48" s="157">
        <v>163</v>
      </c>
      <c r="L48" s="158">
        <v>82</v>
      </c>
      <c r="M48" s="158">
        <v>23</v>
      </c>
      <c r="N48" s="158">
        <v>14</v>
      </c>
      <c r="O48" s="158">
        <v>4</v>
      </c>
      <c r="P48" s="159">
        <v>286</v>
      </c>
      <c r="Q48" s="160">
        <v>2</v>
      </c>
    </row>
    <row r="49" spans="1:17" ht="35.1" customHeight="1" x14ac:dyDescent="0.25">
      <c r="A49" s="151" t="s">
        <v>240</v>
      </c>
      <c r="B49" s="152">
        <v>48</v>
      </c>
      <c r="C49" s="151" t="s">
        <v>33</v>
      </c>
      <c r="D49" s="153">
        <v>0.88882629999999996</v>
      </c>
      <c r="E49" s="154">
        <v>0.61655815999999997</v>
      </c>
      <c r="F49" s="154">
        <v>0.27226813</v>
      </c>
      <c r="G49" s="154">
        <v>7.6665239999999996E-2</v>
      </c>
      <c r="H49" s="154">
        <v>2.7277099999999999E-2</v>
      </c>
      <c r="I49" s="155">
        <v>7.23137E-3</v>
      </c>
      <c r="J49" s="153">
        <v>3.4508459999999998E-2</v>
      </c>
      <c r="K49" s="157">
        <v>178</v>
      </c>
      <c r="L49" s="158">
        <v>79</v>
      </c>
      <c r="M49" s="158">
        <v>22</v>
      </c>
      <c r="N49" s="158">
        <v>8</v>
      </c>
      <c r="O49" s="158">
        <v>2</v>
      </c>
      <c r="P49" s="159">
        <v>289</v>
      </c>
      <c r="Q49" s="160" t="s">
        <v>149</v>
      </c>
    </row>
    <row r="50" spans="1:17" ht="35.1" customHeight="1" x14ac:dyDescent="0.25">
      <c r="A50" s="151" t="s">
        <v>240</v>
      </c>
      <c r="B50" s="152">
        <v>49</v>
      </c>
      <c r="C50" s="151" t="s">
        <v>76</v>
      </c>
      <c r="D50" s="153">
        <v>0.90632948000000002</v>
      </c>
      <c r="E50" s="154">
        <v>0.66357314000000001</v>
      </c>
      <c r="F50" s="154">
        <v>0.24275633999999999</v>
      </c>
      <c r="G50" s="154">
        <v>6.5449750000000001E-2</v>
      </c>
      <c r="H50" s="154">
        <v>2.4702089999999999E-2</v>
      </c>
      <c r="I50" s="155">
        <v>3.5186800000000002E-3</v>
      </c>
      <c r="J50" s="153">
        <v>2.8220769999999999E-2</v>
      </c>
      <c r="K50" s="157">
        <v>191</v>
      </c>
      <c r="L50" s="158">
        <v>71</v>
      </c>
      <c r="M50" s="158">
        <v>19</v>
      </c>
      <c r="N50" s="158">
        <v>7</v>
      </c>
      <c r="O50" s="158">
        <v>1</v>
      </c>
      <c r="P50" s="159">
        <v>289</v>
      </c>
      <c r="Q50" s="160" t="s">
        <v>149</v>
      </c>
    </row>
    <row r="51" spans="1:17" ht="53.1" customHeight="1" x14ac:dyDescent="0.25">
      <c r="A51" s="151" t="s">
        <v>240</v>
      </c>
      <c r="B51" s="152">
        <v>50</v>
      </c>
      <c r="C51" s="151" t="s">
        <v>34</v>
      </c>
      <c r="D51" s="153">
        <v>0.84259817999999997</v>
      </c>
      <c r="E51" s="154">
        <v>0.55349660000000001</v>
      </c>
      <c r="F51" s="154">
        <v>0.28910158000000002</v>
      </c>
      <c r="G51" s="154">
        <v>7.7670500000000003E-2</v>
      </c>
      <c r="H51" s="154">
        <v>6.9995829999999995E-2</v>
      </c>
      <c r="I51" s="155">
        <v>9.7354999999999994E-3</v>
      </c>
      <c r="J51" s="153">
        <v>7.9731330000000003E-2</v>
      </c>
      <c r="K51" s="157">
        <v>159</v>
      </c>
      <c r="L51" s="158">
        <v>84</v>
      </c>
      <c r="M51" s="158">
        <v>22</v>
      </c>
      <c r="N51" s="158">
        <v>20</v>
      </c>
      <c r="O51" s="158">
        <v>3</v>
      </c>
      <c r="P51" s="159">
        <v>288</v>
      </c>
      <c r="Q51" s="160" t="s">
        <v>149</v>
      </c>
    </row>
    <row r="52" spans="1:17" ht="35.1" customHeight="1" x14ac:dyDescent="0.25">
      <c r="A52" s="151" t="s">
        <v>240</v>
      </c>
      <c r="B52" s="152">
        <v>51</v>
      </c>
      <c r="C52" s="151" t="s">
        <v>35</v>
      </c>
      <c r="D52" s="153">
        <v>0.82502785999999995</v>
      </c>
      <c r="E52" s="154">
        <v>0.58459384000000003</v>
      </c>
      <c r="F52" s="154">
        <v>0.24043402</v>
      </c>
      <c r="G52" s="154">
        <v>0.11514997</v>
      </c>
      <c r="H52" s="154">
        <v>4.1709679999999999E-2</v>
      </c>
      <c r="I52" s="155">
        <v>1.8112489999999998E-2</v>
      </c>
      <c r="J52" s="153">
        <v>5.9822170000000001E-2</v>
      </c>
      <c r="K52" s="157">
        <v>168</v>
      </c>
      <c r="L52" s="158">
        <v>69</v>
      </c>
      <c r="M52" s="158">
        <v>34</v>
      </c>
      <c r="N52" s="158">
        <v>12</v>
      </c>
      <c r="O52" s="158">
        <v>5</v>
      </c>
      <c r="P52" s="159">
        <v>288</v>
      </c>
      <c r="Q52" s="160" t="s">
        <v>149</v>
      </c>
    </row>
    <row r="53" spans="1:17" ht="53.1" customHeight="1" x14ac:dyDescent="0.25">
      <c r="A53" s="151" t="s">
        <v>251</v>
      </c>
      <c r="B53" s="152">
        <v>52</v>
      </c>
      <c r="C53" s="151" t="s">
        <v>36</v>
      </c>
      <c r="D53" s="153">
        <v>0.86202517000000001</v>
      </c>
      <c r="E53" s="154">
        <v>0.59187862999999996</v>
      </c>
      <c r="F53" s="154">
        <v>0.27014653999999999</v>
      </c>
      <c r="G53" s="154">
        <v>0.10912318999999999</v>
      </c>
      <c r="H53" s="154">
        <v>1.7381250000000001E-2</v>
      </c>
      <c r="I53" s="155">
        <v>1.147039E-2</v>
      </c>
      <c r="J53" s="153">
        <v>2.8851640000000001E-2</v>
      </c>
      <c r="K53" s="157">
        <v>170</v>
      </c>
      <c r="L53" s="158">
        <v>78</v>
      </c>
      <c r="M53" s="158">
        <v>32</v>
      </c>
      <c r="N53" s="158">
        <v>5</v>
      </c>
      <c r="O53" s="158">
        <v>3</v>
      </c>
      <c r="P53" s="159">
        <v>288</v>
      </c>
      <c r="Q53" s="160" t="s">
        <v>149</v>
      </c>
    </row>
    <row r="54" spans="1:17" ht="53.1" customHeight="1" x14ac:dyDescent="0.25">
      <c r="A54" s="151" t="s">
        <v>240</v>
      </c>
      <c r="B54" s="152">
        <v>53</v>
      </c>
      <c r="C54" s="151" t="s">
        <v>37</v>
      </c>
      <c r="D54" s="153">
        <v>0.68810751999999997</v>
      </c>
      <c r="E54" s="154">
        <v>0.23193057</v>
      </c>
      <c r="F54" s="154">
        <v>0.45617695000000003</v>
      </c>
      <c r="G54" s="154">
        <v>0.21940810999999999</v>
      </c>
      <c r="H54" s="154">
        <v>6.6227110000000006E-2</v>
      </c>
      <c r="I54" s="155">
        <v>2.6257249999999999E-2</v>
      </c>
      <c r="J54" s="153">
        <v>9.2484360000000002E-2</v>
      </c>
      <c r="K54" s="157">
        <v>64</v>
      </c>
      <c r="L54" s="158">
        <v>131</v>
      </c>
      <c r="M54" s="158">
        <v>62</v>
      </c>
      <c r="N54" s="158">
        <v>19</v>
      </c>
      <c r="O54" s="158">
        <v>7</v>
      </c>
      <c r="P54" s="159">
        <v>283</v>
      </c>
      <c r="Q54" s="160">
        <v>5</v>
      </c>
    </row>
    <row r="55" spans="1:17" ht="53.1" customHeight="1" x14ac:dyDescent="0.25">
      <c r="A55" s="151" t="s">
        <v>240</v>
      </c>
      <c r="B55" s="152">
        <v>54</v>
      </c>
      <c r="C55" s="151" t="s">
        <v>38</v>
      </c>
      <c r="D55" s="153">
        <v>0.79458412</v>
      </c>
      <c r="E55" s="154">
        <v>0.33741237000000002</v>
      </c>
      <c r="F55" s="154">
        <v>0.45717174999999999</v>
      </c>
      <c r="G55" s="154">
        <v>0.15402568999999999</v>
      </c>
      <c r="H55" s="154">
        <v>3.3401390000000003E-2</v>
      </c>
      <c r="I55" s="155">
        <v>1.7988799999999999E-2</v>
      </c>
      <c r="J55" s="153">
        <v>5.1390190000000002E-2</v>
      </c>
      <c r="K55" s="157">
        <v>91</v>
      </c>
      <c r="L55" s="158">
        <v>125</v>
      </c>
      <c r="M55" s="158">
        <v>42</v>
      </c>
      <c r="N55" s="158">
        <v>9</v>
      </c>
      <c r="O55" s="158">
        <v>5</v>
      </c>
      <c r="P55" s="159">
        <v>272</v>
      </c>
      <c r="Q55" s="160">
        <v>16</v>
      </c>
    </row>
    <row r="56" spans="1:17" ht="35.1" customHeight="1" x14ac:dyDescent="0.25">
      <c r="A56" s="151" t="s">
        <v>240</v>
      </c>
      <c r="B56" s="152">
        <v>55</v>
      </c>
      <c r="C56" s="151" t="s">
        <v>39</v>
      </c>
      <c r="D56" s="153">
        <v>0.85616963999999995</v>
      </c>
      <c r="E56" s="154">
        <v>0.42209593000000001</v>
      </c>
      <c r="F56" s="154">
        <v>0.43407371</v>
      </c>
      <c r="G56" s="154">
        <v>8.5599469999999997E-2</v>
      </c>
      <c r="H56" s="154">
        <v>2.8524879999999999E-2</v>
      </c>
      <c r="I56" s="155">
        <v>2.9706010000000001E-2</v>
      </c>
      <c r="J56" s="153">
        <v>5.823089E-2</v>
      </c>
      <c r="K56" s="157">
        <v>113</v>
      </c>
      <c r="L56" s="158">
        <v>119</v>
      </c>
      <c r="M56" s="158">
        <v>23</v>
      </c>
      <c r="N56" s="158">
        <v>8</v>
      </c>
      <c r="O56" s="158">
        <v>8</v>
      </c>
      <c r="P56" s="159">
        <v>271</v>
      </c>
      <c r="Q56" s="160">
        <v>15</v>
      </c>
    </row>
    <row r="57" spans="1:17" ht="35.1" customHeight="1" x14ac:dyDescent="0.25">
      <c r="A57" s="151" t="s">
        <v>240</v>
      </c>
      <c r="B57" s="152">
        <v>56</v>
      </c>
      <c r="C57" s="151" t="s">
        <v>257</v>
      </c>
      <c r="D57" s="153">
        <v>0.79557595999999997</v>
      </c>
      <c r="E57" s="154">
        <v>0.32525989999999999</v>
      </c>
      <c r="F57" s="154">
        <v>0.47031605999999998</v>
      </c>
      <c r="G57" s="154">
        <v>0.13850678</v>
      </c>
      <c r="H57" s="154">
        <v>5.8697220000000001E-2</v>
      </c>
      <c r="I57" s="155">
        <v>7.2200399999999996E-3</v>
      </c>
      <c r="J57" s="153">
        <v>6.5917260000000005E-2</v>
      </c>
      <c r="K57" s="157">
        <v>91</v>
      </c>
      <c r="L57" s="158">
        <v>133</v>
      </c>
      <c r="M57" s="158">
        <v>39</v>
      </c>
      <c r="N57" s="158">
        <v>17</v>
      </c>
      <c r="O57" s="158">
        <v>2</v>
      </c>
      <c r="P57" s="159">
        <v>282</v>
      </c>
      <c r="Q57" s="160">
        <v>5</v>
      </c>
    </row>
    <row r="58" spans="1:17" ht="53.1" customHeight="1" x14ac:dyDescent="0.25">
      <c r="A58" s="151" t="s">
        <v>240</v>
      </c>
      <c r="B58" s="152">
        <v>57</v>
      </c>
      <c r="C58" s="151" t="s">
        <v>40</v>
      </c>
      <c r="D58" s="153">
        <v>0.81978276000000005</v>
      </c>
      <c r="E58" s="154">
        <v>0.35855018999999999</v>
      </c>
      <c r="F58" s="154">
        <v>0.46123258</v>
      </c>
      <c r="G58" s="154">
        <v>0.13594929</v>
      </c>
      <c r="H58" s="154">
        <v>4.0528849999999998E-2</v>
      </c>
      <c r="I58" s="155">
        <v>3.7391E-3</v>
      </c>
      <c r="J58" s="153">
        <v>4.426795E-2</v>
      </c>
      <c r="K58" s="157">
        <v>95</v>
      </c>
      <c r="L58" s="158">
        <v>123</v>
      </c>
      <c r="M58" s="158">
        <v>36</v>
      </c>
      <c r="N58" s="158">
        <v>11</v>
      </c>
      <c r="O58" s="158">
        <v>1</v>
      </c>
      <c r="P58" s="159">
        <v>266</v>
      </c>
      <c r="Q58" s="160">
        <v>22</v>
      </c>
    </row>
    <row r="59" spans="1:17" ht="71.099999999999994" customHeight="1" x14ac:dyDescent="0.25">
      <c r="A59" s="151" t="s">
        <v>240</v>
      </c>
      <c r="B59" s="152">
        <v>58</v>
      </c>
      <c r="C59" s="151" t="s">
        <v>258</v>
      </c>
      <c r="D59" s="153">
        <v>0.78343362000000005</v>
      </c>
      <c r="E59" s="154">
        <v>0.34734635000000003</v>
      </c>
      <c r="F59" s="154">
        <v>0.43608728000000002</v>
      </c>
      <c r="G59" s="154">
        <v>0.11940103000000001</v>
      </c>
      <c r="H59" s="154">
        <v>7.8646359999999998E-2</v>
      </c>
      <c r="I59" s="155">
        <v>1.8518989999999999E-2</v>
      </c>
      <c r="J59" s="153">
        <v>9.7165340000000003E-2</v>
      </c>
      <c r="K59" s="157">
        <v>95</v>
      </c>
      <c r="L59" s="158">
        <v>122</v>
      </c>
      <c r="M59" s="158">
        <v>32</v>
      </c>
      <c r="N59" s="158">
        <v>22</v>
      </c>
      <c r="O59" s="158">
        <v>5</v>
      </c>
      <c r="P59" s="159">
        <v>276</v>
      </c>
      <c r="Q59" s="160">
        <v>12</v>
      </c>
    </row>
    <row r="60" spans="1:17" ht="53.1" customHeight="1" x14ac:dyDescent="0.25">
      <c r="A60" s="151" t="s">
        <v>240</v>
      </c>
      <c r="B60" s="152">
        <v>59</v>
      </c>
      <c r="C60" s="151" t="s">
        <v>41</v>
      </c>
      <c r="D60" s="153">
        <v>0.82138065999999998</v>
      </c>
      <c r="E60" s="154">
        <v>0.37599617000000002</v>
      </c>
      <c r="F60" s="154">
        <v>0.44538449000000002</v>
      </c>
      <c r="G60" s="154">
        <v>0.10534952</v>
      </c>
      <c r="H60" s="154">
        <v>5.7219399999999997E-2</v>
      </c>
      <c r="I60" s="155">
        <v>1.6050430000000001E-2</v>
      </c>
      <c r="J60" s="153">
        <v>7.3269819999999999E-2</v>
      </c>
      <c r="K60" s="157">
        <v>103</v>
      </c>
      <c r="L60" s="158">
        <v>124</v>
      </c>
      <c r="M60" s="158">
        <v>29</v>
      </c>
      <c r="N60" s="158">
        <v>16</v>
      </c>
      <c r="O60" s="158">
        <v>4</v>
      </c>
      <c r="P60" s="159">
        <v>276</v>
      </c>
      <c r="Q60" s="160">
        <v>10</v>
      </c>
    </row>
    <row r="61" spans="1:17" ht="53.1" customHeight="1" x14ac:dyDescent="0.25">
      <c r="A61" s="151" t="s">
        <v>251</v>
      </c>
      <c r="B61" s="152">
        <v>60</v>
      </c>
      <c r="C61" s="151" t="s">
        <v>42</v>
      </c>
      <c r="D61" s="153">
        <v>0.82079133999999998</v>
      </c>
      <c r="E61" s="154">
        <v>0.46185662999999999</v>
      </c>
      <c r="F61" s="154">
        <v>0.35893470999999999</v>
      </c>
      <c r="G61" s="154">
        <v>0.12932117000000001</v>
      </c>
      <c r="H61" s="154">
        <v>2.557106E-2</v>
      </c>
      <c r="I61" s="155">
        <v>2.431643E-2</v>
      </c>
      <c r="J61" s="153">
        <v>4.988749E-2</v>
      </c>
      <c r="K61" s="157">
        <v>130</v>
      </c>
      <c r="L61" s="158">
        <v>102</v>
      </c>
      <c r="M61" s="158">
        <v>36</v>
      </c>
      <c r="N61" s="158">
        <v>7</v>
      </c>
      <c r="O61" s="158">
        <v>7</v>
      </c>
      <c r="P61" s="159">
        <v>282</v>
      </c>
      <c r="Q61" s="160">
        <v>7</v>
      </c>
    </row>
    <row r="62" spans="1:17" ht="35.1" customHeight="1" x14ac:dyDescent="0.25">
      <c r="A62" s="151" t="s">
        <v>240</v>
      </c>
      <c r="B62" s="152">
        <v>61</v>
      </c>
      <c r="C62" s="151" t="s">
        <v>85</v>
      </c>
      <c r="D62" s="153">
        <v>0.74508344999999998</v>
      </c>
      <c r="E62" s="154">
        <v>0.34459288999999999</v>
      </c>
      <c r="F62" s="154">
        <v>0.40049056</v>
      </c>
      <c r="G62" s="154">
        <v>0.18055871000000001</v>
      </c>
      <c r="H62" s="154">
        <v>6.0773340000000002E-2</v>
      </c>
      <c r="I62" s="155">
        <v>1.3584499999999999E-2</v>
      </c>
      <c r="J62" s="153">
        <v>7.4357839999999994E-2</v>
      </c>
      <c r="K62" s="157">
        <v>98</v>
      </c>
      <c r="L62" s="158">
        <v>116</v>
      </c>
      <c r="M62" s="158">
        <v>52</v>
      </c>
      <c r="N62" s="158">
        <v>17</v>
      </c>
      <c r="O62" s="158">
        <v>4</v>
      </c>
      <c r="P62" s="159">
        <v>287</v>
      </c>
      <c r="Q62" s="160">
        <v>2</v>
      </c>
    </row>
    <row r="63" spans="1:17" ht="35.1" customHeight="1" x14ac:dyDescent="0.25">
      <c r="A63" s="151" t="s">
        <v>240</v>
      </c>
      <c r="B63" s="152">
        <v>62</v>
      </c>
      <c r="C63" s="151" t="s">
        <v>43</v>
      </c>
      <c r="D63" s="153">
        <v>0.88473747999999997</v>
      </c>
      <c r="E63" s="154">
        <v>0.45684478000000001</v>
      </c>
      <c r="F63" s="154">
        <v>0.42789270000000001</v>
      </c>
      <c r="G63" s="154">
        <v>8.6816740000000003E-2</v>
      </c>
      <c r="H63" s="154">
        <v>2.165038E-2</v>
      </c>
      <c r="I63" s="155">
        <v>6.7954000000000001E-3</v>
      </c>
      <c r="J63" s="153">
        <v>2.844578E-2</v>
      </c>
      <c r="K63" s="157">
        <v>127</v>
      </c>
      <c r="L63" s="158">
        <v>119</v>
      </c>
      <c r="M63" s="158">
        <v>24</v>
      </c>
      <c r="N63" s="158">
        <v>6</v>
      </c>
      <c r="O63" s="158">
        <v>2</v>
      </c>
      <c r="P63" s="159">
        <v>278</v>
      </c>
      <c r="Q63" s="160">
        <v>10</v>
      </c>
    </row>
    <row r="64" spans="1:17" ht="53.1" customHeight="1" x14ac:dyDescent="0.25">
      <c r="A64" s="151" t="s">
        <v>259</v>
      </c>
      <c r="B64" s="152">
        <v>63</v>
      </c>
      <c r="C64" s="151" t="s">
        <v>260</v>
      </c>
      <c r="D64" s="153">
        <v>0.74007358999999995</v>
      </c>
      <c r="E64" s="154">
        <v>0.31593480000000002</v>
      </c>
      <c r="F64" s="154">
        <v>0.42413878999999999</v>
      </c>
      <c r="G64" s="154">
        <v>0.15646899</v>
      </c>
      <c r="H64" s="154">
        <v>9.1773270000000004E-2</v>
      </c>
      <c r="I64" s="155">
        <v>1.1684150000000001E-2</v>
      </c>
      <c r="J64" s="153">
        <v>0.10345741999999999</v>
      </c>
      <c r="K64" s="157">
        <v>89</v>
      </c>
      <c r="L64" s="158">
        <v>123</v>
      </c>
      <c r="M64" s="158">
        <v>45</v>
      </c>
      <c r="N64" s="158">
        <v>26</v>
      </c>
      <c r="O64" s="158">
        <v>3</v>
      </c>
      <c r="P64" s="159">
        <v>286</v>
      </c>
      <c r="Q64" s="160" t="s">
        <v>149</v>
      </c>
    </row>
    <row r="65" spans="1:17" ht="71.099999999999994" customHeight="1" x14ac:dyDescent="0.25">
      <c r="A65" s="151" t="s">
        <v>259</v>
      </c>
      <c r="B65" s="152">
        <v>64</v>
      </c>
      <c r="C65" s="151" t="s">
        <v>261</v>
      </c>
      <c r="D65" s="153">
        <v>0.70837879999999998</v>
      </c>
      <c r="E65" s="154">
        <v>0.28104857</v>
      </c>
      <c r="F65" s="154">
        <v>0.42733022999999998</v>
      </c>
      <c r="G65" s="154">
        <v>0.16369444999999999</v>
      </c>
      <c r="H65" s="154">
        <v>0.11385429</v>
      </c>
      <c r="I65" s="155">
        <v>1.407246E-2</v>
      </c>
      <c r="J65" s="153">
        <v>0.12792675000000001</v>
      </c>
      <c r="K65" s="157">
        <v>79</v>
      </c>
      <c r="L65" s="158">
        <v>122</v>
      </c>
      <c r="M65" s="158">
        <v>47</v>
      </c>
      <c r="N65" s="158">
        <v>32</v>
      </c>
      <c r="O65" s="158">
        <v>4</v>
      </c>
      <c r="P65" s="159">
        <v>284</v>
      </c>
      <c r="Q65" s="160" t="s">
        <v>149</v>
      </c>
    </row>
    <row r="66" spans="1:17" ht="53.1" customHeight="1" x14ac:dyDescent="0.25">
      <c r="A66" s="151" t="s">
        <v>259</v>
      </c>
      <c r="B66" s="152">
        <v>65</v>
      </c>
      <c r="C66" s="151" t="s">
        <v>262</v>
      </c>
      <c r="D66" s="153">
        <v>0.69575640000000005</v>
      </c>
      <c r="E66" s="154">
        <v>0.31233495</v>
      </c>
      <c r="F66" s="154">
        <v>0.38342145</v>
      </c>
      <c r="G66" s="154">
        <v>0.19958534</v>
      </c>
      <c r="H66" s="154">
        <v>7.7059500000000003E-2</v>
      </c>
      <c r="I66" s="155">
        <v>2.759876E-2</v>
      </c>
      <c r="J66" s="153">
        <v>0.10465826</v>
      </c>
      <c r="K66" s="157">
        <v>89</v>
      </c>
      <c r="L66" s="158">
        <v>111</v>
      </c>
      <c r="M66" s="158">
        <v>57</v>
      </c>
      <c r="N66" s="158">
        <v>21</v>
      </c>
      <c r="O66" s="158">
        <v>8</v>
      </c>
      <c r="P66" s="159">
        <v>286</v>
      </c>
      <c r="Q66" s="160" t="s">
        <v>149</v>
      </c>
    </row>
    <row r="67" spans="1:17" ht="53.1" customHeight="1" x14ac:dyDescent="0.25">
      <c r="A67" s="151" t="s">
        <v>259</v>
      </c>
      <c r="B67" s="152">
        <v>66</v>
      </c>
      <c r="C67" s="151" t="s">
        <v>47</v>
      </c>
      <c r="D67" s="153">
        <v>0.69732143999999996</v>
      </c>
      <c r="E67" s="154">
        <v>0.25466359</v>
      </c>
      <c r="F67" s="154">
        <v>0.44265784000000002</v>
      </c>
      <c r="G67" s="154">
        <v>0.24294890999999999</v>
      </c>
      <c r="H67" s="154">
        <v>4.9264769999999999E-2</v>
      </c>
      <c r="I67" s="155">
        <v>1.0464889999999999E-2</v>
      </c>
      <c r="J67" s="153">
        <v>5.9729659999999997E-2</v>
      </c>
      <c r="K67" s="157">
        <v>72</v>
      </c>
      <c r="L67" s="158">
        <v>129</v>
      </c>
      <c r="M67" s="158">
        <v>69</v>
      </c>
      <c r="N67" s="158">
        <v>14</v>
      </c>
      <c r="O67" s="158">
        <v>3</v>
      </c>
      <c r="P67" s="159">
        <v>287</v>
      </c>
      <c r="Q67" s="160" t="s">
        <v>149</v>
      </c>
    </row>
    <row r="68" spans="1:17" ht="53.1" customHeight="1" x14ac:dyDescent="0.25">
      <c r="A68" s="151" t="s">
        <v>259</v>
      </c>
      <c r="B68" s="152">
        <v>67</v>
      </c>
      <c r="C68" s="151" t="s">
        <v>48</v>
      </c>
      <c r="D68" s="153">
        <v>0.47744668000000001</v>
      </c>
      <c r="E68" s="154">
        <v>0.21717322999999999</v>
      </c>
      <c r="F68" s="154">
        <v>0.26027345000000002</v>
      </c>
      <c r="G68" s="154">
        <v>0.33251902</v>
      </c>
      <c r="H68" s="154">
        <v>0.11566107</v>
      </c>
      <c r="I68" s="155">
        <v>7.4373229999999999E-2</v>
      </c>
      <c r="J68" s="153">
        <v>0.19003429999999999</v>
      </c>
      <c r="K68" s="157">
        <v>61</v>
      </c>
      <c r="L68" s="158">
        <v>76</v>
      </c>
      <c r="M68" s="158">
        <v>96</v>
      </c>
      <c r="N68" s="158">
        <v>33</v>
      </c>
      <c r="O68" s="158">
        <v>21</v>
      </c>
      <c r="P68" s="159">
        <v>287</v>
      </c>
      <c r="Q68" s="160" t="s">
        <v>149</v>
      </c>
    </row>
    <row r="69" spans="1:17" ht="53.1" customHeight="1" x14ac:dyDescent="0.25">
      <c r="A69" s="151" t="s">
        <v>259</v>
      </c>
      <c r="B69" s="152">
        <v>68</v>
      </c>
      <c r="C69" s="151" t="s">
        <v>49</v>
      </c>
      <c r="D69" s="153">
        <v>0.73165974</v>
      </c>
      <c r="E69" s="154">
        <v>0.29394400999999998</v>
      </c>
      <c r="F69" s="154">
        <v>0.43771573000000003</v>
      </c>
      <c r="G69" s="154">
        <v>0.16041828999999999</v>
      </c>
      <c r="H69" s="154">
        <v>9.0651519999999999E-2</v>
      </c>
      <c r="I69" s="155">
        <v>1.7270460000000001E-2</v>
      </c>
      <c r="J69" s="153">
        <v>0.10792197000000001</v>
      </c>
      <c r="K69" s="157">
        <v>83</v>
      </c>
      <c r="L69" s="158">
        <v>126</v>
      </c>
      <c r="M69" s="158">
        <v>46</v>
      </c>
      <c r="N69" s="158">
        <v>26</v>
      </c>
      <c r="O69" s="158">
        <v>5</v>
      </c>
      <c r="P69" s="159">
        <v>286</v>
      </c>
      <c r="Q69" s="160" t="s">
        <v>149</v>
      </c>
    </row>
    <row r="70" spans="1:17" ht="53.1" customHeight="1" x14ac:dyDescent="0.25">
      <c r="A70" s="151" t="s">
        <v>259</v>
      </c>
      <c r="B70" s="152">
        <v>69</v>
      </c>
      <c r="C70" s="151" t="s">
        <v>263</v>
      </c>
      <c r="D70" s="153">
        <v>0.84559103999999996</v>
      </c>
      <c r="E70" s="154">
        <v>0.39582652000000002</v>
      </c>
      <c r="F70" s="154">
        <v>0.44976452</v>
      </c>
      <c r="G70" s="154">
        <v>9.5138920000000002E-2</v>
      </c>
      <c r="H70" s="154">
        <v>4.8844129999999999E-2</v>
      </c>
      <c r="I70" s="155">
        <v>1.04259E-2</v>
      </c>
      <c r="J70" s="153">
        <v>5.9270030000000001E-2</v>
      </c>
      <c r="K70" s="157">
        <v>114</v>
      </c>
      <c r="L70" s="158">
        <v>130</v>
      </c>
      <c r="M70" s="158">
        <v>27</v>
      </c>
      <c r="N70" s="158">
        <v>14</v>
      </c>
      <c r="O70" s="158">
        <v>3</v>
      </c>
      <c r="P70" s="159">
        <v>288</v>
      </c>
      <c r="Q70" s="160" t="s">
        <v>149</v>
      </c>
    </row>
    <row r="71" spans="1:17" ht="53.1" customHeight="1" x14ac:dyDescent="0.25">
      <c r="A71" s="151" t="s">
        <v>259</v>
      </c>
      <c r="B71" s="152">
        <v>70</v>
      </c>
      <c r="C71" s="151" t="s">
        <v>51</v>
      </c>
      <c r="D71" s="153">
        <v>0.59004981000000001</v>
      </c>
      <c r="E71" s="154">
        <v>0.23891606000000001</v>
      </c>
      <c r="F71" s="154">
        <v>0.35113375000000002</v>
      </c>
      <c r="G71" s="154">
        <v>0.18519120999999999</v>
      </c>
      <c r="H71" s="154">
        <v>0.15887673999999999</v>
      </c>
      <c r="I71" s="155">
        <v>6.5882250000000003E-2</v>
      </c>
      <c r="J71" s="153">
        <v>0.22475898999999999</v>
      </c>
      <c r="K71" s="157">
        <v>68</v>
      </c>
      <c r="L71" s="158">
        <v>101</v>
      </c>
      <c r="M71" s="158">
        <v>53</v>
      </c>
      <c r="N71" s="158">
        <v>46</v>
      </c>
      <c r="O71" s="158">
        <v>19</v>
      </c>
      <c r="P71" s="159">
        <v>287</v>
      </c>
      <c r="Q71" s="160" t="s">
        <v>149</v>
      </c>
    </row>
    <row r="72" spans="1:17" ht="53.1" customHeight="1" x14ac:dyDescent="0.25">
      <c r="A72" s="151" t="s">
        <v>259</v>
      </c>
      <c r="B72" s="152">
        <v>71</v>
      </c>
      <c r="C72" s="151" t="s">
        <v>264</v>
      </c>
      <c r="D72" s="153">
        <v>0.85252594000000004</v>
      </c>
      <c r="E72" s="154">
        <v>0.36078673999999999</v>
      </c>
      <c r="F72" s="154">
        <v>0.49173919999999999</v>
      </c>
      <c r="G72" s="154">
        <v>9.7910869999999997E-2</v>
      </c>
      <c r="H72" s="154">
        <v>3.2243689999999998E-2</v>
      </c>
      <c r="I72" s="155">
        <v>1.731951E-2</v>
      </c>
      <c r="J72" s="153">
        <v>4.9563200000000002E-2</v>
      </c>
      <c r="K72" s="157">
        <v>103</v>
      </c>
      <c r="L72" s="158">
        <v>141</v>
      </c>
      <c r="M72" s="158">
        <v>28</v>
      </c>
      <c r="N72" s="158">
        <v>9</v>
      </c>
      <c r="O72" s="158">
        <v>5</v>
      </c>
      <c r="P72" s="159">
        <v>286</v>
      </c>
      <c r="Q72" s="160" t="s">
        <v>149</v>
      </c>
    </row>
    <row r="73" spans="1:17" ht="12" customHeight="1" x14ac:dyDescent="0.2">
      <c r="D73" s="162"/>
      <c r="E73" s="162"/>
      <c r="F73" s="162"/>
      <c r="G73" s="162"/>
      <c r="H73" s="162"/>
      <c r="I73" s="162"/>
      <c r="J73" s="162"/>
      <c r="K73" s="161"/>
      <c r="L73" s="161"/>
      <c r="M73" s="161"/>
      <c r="N73" s="161"/>
      <c r="O73" s="161"/>
      <c r="P73" s="161"/>
      <c r="Q73" s="161"/>
    </row>
    <row r="74" spans="1:17" ht="15.95" customHeight="1" x14ac:dyDescent="0.2">
      <c r="A74" s="156" t="s">
        <v>265</v>
      </c>
      <c r="D74" s="162"/>
      <c r="E74" s="162"/>
      <c r="F74" s="162"/>
      <c r="G74" s="162"/>
      <c r="H74" s="162"/>
      <c r="I74" s="162"/>
      <c r="J74" s="162"/>
      <c r="K74" s="161"/>
      <c r="L74" s="161"/>
      <c r="M74" s="161"/>
      <c r="N74" s="161"/>
      <c r="O74" s="161"/>
      <c r="P74" s="161"/>
      <c r="Q74" s="161"/>
    </row>
    <row r="75" spans="1:17" ht="15.95" customHeight="1" x14ac:dyDescent="0.2">
      <c r="A75" s="156" t="s">
        <v>266</v>
      </c>
      <c r="D75" s="162"/>
      <c r="E75" s="162"/>
      <c r="F75" s="162"/>
      <c r="G75" s="162"/>
      <c r="H75" s="162"/>
      <c r="I75" s="162"/>
      <c r="J75" s="162"/>
      <c r="K75" s="161"/>
      <c r="L75" s="161"/>
      <c r="M75" s="161"/>
      <c r="N75" s="161"/>
      <c r="O75" s="161"/>
      <c r="P75" s="161"/>
      <c r="Q75" s="161"/>
    </row>
    <row r="76" spans="1:17" ht="15.95" customHeight="1" x14ac:dyDescent="0.2">
      <c r="A76" s="156" t="s">
        <v>267</v>
      </c>
      <c r="D76" s="162"/>
      <c r="E76" s="162"/>
      <c r="F76" s="162"/>
      <c r="G76" s="162"/>
      <c r="H76" s="162"/>
      <c r="I76" s="162"/>
      <c r="J76" s="162"/>
      <c r="K76" s="161"/>
      <c r="L76" s="161"/>
      <c r="M76" s="161"/>
      <c r="N76" s="161"/>
      <c r="O76" s="161"/>
      <c r="P76" s="161"/>
      <c r="Q76" s="161"/>
    </row>
    <row r="77" spans="1:17" ht="15.95" customHeight="1" x14ac:dyDescent="0.2">
      <c r="A77" s="156" t="s">
        <v>268</v>
      </c>
      <c r="D77" s="162"/>
      <c r="E77" s="162"/>
      <c r="F77" s="162"/>
      <c r="G77" s="162"/>
      <c r="H77" s="162"/>
      <c r="I77" s="162"/>
      <c r="J77" s="162"/>
      <c r="K77" s="161"/>
      <c r="L77" s="161"/>
      <c r="M77" s="161"/>
      <c r="N77" s="161"/>
      <c r="O77" s="161"/>
      <c r="P77" s="161"/>
      <c r="Q77" s="161"/>
    </row>
    <row r="78" spans="1:17" ht="12" customHeight="1" x14ac:dyDescent="0.2">
      <c r="D78" s="162"/>
      <c r="E78" s="162"/>
      <c r="F78" s="162"/>
      <c r="G78" s="162"/>
      <c r="H78" s="162"/>
      <c r="I78" s="162"/>
      <c r="J78" s="162"/>
      <c r="K78" s="161"/>
      <c r="L78" s="161"/>
      <c r="M78" s="161"/>
      <c r="N78" s="161"/>
      <c r="O78" s="161"/>
      <c r="P78" s="161"/>
      <c r="Q78" s="161"/>
    </row>
    <row r="79" spans="1:17" ht="12" customHeight="1" x14ac:dyDescent="0.2">
      <c r="D79" s="162"/>
      <c r="E79" s="162"/>
      <c r="F79" s="162"/>
      <c r="G79" s="162"/>
      <c r="H79" s="162"/>
      <c r="I79" s="162"/>
      <c r="J79" s="162"/>
      <c r="K79" s="161"/>
      <c r="L79" s="161"/>
      <c r="M79" s="161"/>
      <c r="N79" s="161"/>
      <c r="O79" s="161"/>
      <c r="P79" s="161"/>
      <c r="Q79" s="161"/>
    </row>
    <row r="80" spans="1:17" ht="12" customHeight="1" x14ac:dyDescent="0.2">
      <c r="D80" s="162"/>
      <c r="E80" s="162"/>
      <c r="F80" s="162"/>
      <c r="G80" s="162"/>
      <c r="H80" s="162"/>
      <c r="I80" s="162"/>
      <c r="J80" s="162"/>
      <c r="K80" s="161"/>
      <c r="L80" s="161"/>
      <c r="M80" s="161"/>
      <c r="N80" s="161"/>
      <c r="O80" s="161"/>
      <c r="P80" s="161"/>
      <c r="Q80" s="161"/>
    </row>
    <row r="81" spans="4:17" ht="12" customHeight="1" x14ac:dyDescent="0.2">
      <c r="D81" s="162"/>
      <c r="E81" s="162"/>
      <c r="F81" s="162"/>
      <c r="G81" s="162"/>
      <c r="H81" s="162"/>
      <c r="I81" s="162"/>
      <c r="J81" s="162"/>
      <c r="K81" s="161"/>
      <c r="L81" s="161"/>
      <c r="M81" s="161"/>
      <c r="N81" s="161"/>
      <c r="O81" s="161"/>
      <c r="P81" s="161"/>
      <c r="Q81" s="161"/>
    </row>
    <row r="82" spans="4:17" ht="12" customHeight="1" x14ac:dyDescent="0.2">
      <c r="D82" s="162"/>
      <c r="E82" s="162"/>
      <c r="F82" s="162"/>
      <c r="G82" s="162"/>
      <c r="H82" s="162"/>
      <c r="I82" s="162"/>
      <c r="J82" s="162"/>
      <c r="K82" s="161"/>
      <c r="L82" s="161"/>
      <c r="M82" s="161"/>
      <c r="N82" s="161"/>
      <c r="O82" s="161"/>
      <c r="P82" s="161"/>
      <c r="Q82" s="161"/>
    </row>
    <row r="83" spans="4:17" ht="12" customHeight="1" x14ac:dyDescent="0.2">
      <c r="D83" s="162"/>
      <c r="E83" s="162"/>
      <c r="F83" s="162"/>
      <c r="G83" s="162"/>
      <c r="H83" s="162"/>
      <c r="I83" s="162"/>
      <c r="J83" s="162"/>
      <c r="K83" s="161"/>
      <c r="L83" s="161"/>
      <c r="M83" s="161"/>
      <c r="N83" s="161"/>
      <c r="O83" s="161"/>
      <c r="P83" s="161"/>
      <c r="Q83" s="161"/>
    </row>
    <row r="84" spans="4:17" ht="12" customHeight="1" x14ac:dyDescent="0.2">
      <c r="D84" s="162"/>
      <c r="E84" s="162"/>
      <c r="F84" s="162"/>
      <c r="G84" s="162"/>
      <c r="H84" s="162"/>
      <c r="I84" s="162"/>
      <c r="J84" s="162"/>
      <c r="K84" s="161"/>
      <c r="L84" s="161"/>
      <c r="M84" s="161"/>
      <c r="N84" s="161"/>
      <c r="O84" s="161"/>
      <c r="P84" s="161"/>
      <c r="Q84" s="161"/>
    </row>
    <row r="85" spans="4:17" ht="12" customHeight="1" x14ac:dyDescent="0.2">
      <c r="D85" s="162"/>
      <c r="E85" s="162"/>
      <c r="F85" s="162"/>
      <c r="G85" s="162"/>
      <c r="H85" s="162"/>
      <c r="I85" s="162"/>
      <c r="J85" s="162"/>
      <c r="K85" s="161"/>
      <c r="L85" s="161"/>
      <c r="M85" s="161"/>
      <c r="N85" s="161"/>
      <c r="O85" s="161"/>
      <c r="P85" s="161"/>
      <c r="Q85" s="161"/>
    </row>
    <row r="86" spans="4:17" ht="12" customHeight="1" x14ac:dyDescent="0.2">
      <c r="D86" s="162"/>
      <c r="E86" s="162"/>
      <c r="F86" s="162"/>
      <c r="G86" s="162"/>
      <c r="H86" s="162"/>
      <c r="I86" s="162"/>
      <c r="J86" s="162"/>
      <c r="K86" s="161"/>
      <c r="L86" s="161"/>
      <c r="M86" s="161"/>
      <c r="N86" s="161"/>
      <c r="O86" s="161"/>
      <c r="P86" s="161"/>
      <c r="Q86" s="161"/>
    </row>
    <row r="87" spans="4:17" ht="12" customHeight="1" x14ac:dyDescent="0.2">
      <c r="D87" s="162"/>
      <c r="E87" s="162"/>
      <c r="F87" s="162"/>
      <c r="G87" s="162"/>
      <c r="H87" s="162"/>
      <c r="I87" s="162"/>
      <c r="J87" s="162"/>
      <c r="K87" s="161"/>
      <c r="L87" s="161"/>
      <c r="M87" s="161"/>
      <c r="N87" s="161"/>
      <c r="O87" s="161"/>
      <c r="P87" s="161"/>
      <c r="Q87" s="161"/>
    </row>
    <row r="88" spans="4:17" ht="12" customHeight="1" x14ac:dyDescent="0.2">
      <c r="D88" s="162"/>
      <c r="E88" s="162"/>
      <c r="F88" s="162"/>
      <c r="G88" s="162"/>
      <c r="H88" s="162"/>
      <c r="I88" s="162"/>
      <c r="J88" s="162"/>
      <c r="K88" s="161"/>
      <c r="L88" s="161"/>
      <c r="M88" s="161"/>
      <c r="N88" s="161"/>
      <c r="O88" s="161"/>
      <c r="P88" s="161"/>
      <c r="Q88" s="161"/>
    </row>
    <row r="89" spans="4:17" ht="12" customHeight="1" x14ac:dyDescent="0.2">
      <c r="D89" s="162"/>
      <c r="E89" s="162"/>
      <c r="F89" s="162"/>
      <c r="G89" s="162"/>
      <c r="H89" s="162"/>
      <c r="I89" s="162"/>
      <c r="J89" s="162"/>
      <c r="K89" s="161"/>
      <c r="L89" s="161"/>
      <c r="M89" s="161"/>
      <c r="N89" s="161"/>
      <c r="O89" s="161"/>
      <c r="P89" s="161"/>
      <c r="Q89" s="161"/>
    </row>
    <row r="90" spans="4:17" ht="12" customHeight="1" x14ac:dyDescent="0.2">
      <c r="D90" s="162"/>
      <c r="E90" s="162"/>
      <c r="F90" s="162"/>
      <c r="G90" s="162"/>
      <c r="H90" s="162"/>
      <c r="I90" s="162"/>
      <c r="J90" s="162"/>
      <c r="K90" s="161"/>
      <c r="L90" s="161"/>
      <c r="M90" s="161"/>
      <c r="N90" s="161"/>
      <c r="O90" s="161"/>
      <c r="P90" s="161"/>
      <c r="Q90" s="161"/>
    </row>
  </sheetData>
  <pageMargins left="0.05" right="0.05" top="0.5" bottom="0.5" header="0" footer="0"/>
  <pageSetup orientation="portrait" horizontalDpi="300" verticalDpi="300"/>
  <headerFooter>
    <oddHeader>Core Survey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00"/>
  <sheetViews>
    <sheetView zoomScaleNormal="100" workbookViewId="0">
      <selection activeCell="E2" sqref="E2"/>
    </sheetView>
  </sheetViews>
  <sheetFormatPr defaultColWidth="11.42578125" defaultRowHeight="12" customHeight="1" x14ac:dyDescent="0.2"/>
  <cols>
    <col min="1" max="2" width="2.7109375" style="150" bestFit="1" customWidth="1"/>
    <col min="3" max="3" width="100.7109375" style="150" bestFit="1" customWidth="1"/>
    <col min="4" max="4" width="7.7109375" style="150" bestFit="1" customWidth="1"/>
    <col min="5" max="5" width="15.7109375" style="150" bestFit="1" customWidth="1"/>
    <col min="6" max="6" width="22.7109375" style="150" bestFit="1" customWidth="1"/>
    <col min="7" max="16384" width="11.42578125" style="150"/>
  </cols>
  <sheetData>
    <row r="1" spans="1:6" ht="15" customHeight="1" x14ac:dyDescent="0.25">
      <c r="A1" s="208" t="s">
        <v>269</v>
      </c>
      <c r="B1" s="208"/>
      <c r="C1" s="208"/>
      <c r="D1" s="163" t="s">
        <v>270</v>
      </c>
      <c r="E1" s="163" t="s">
        <v>271</v>
      </c>
    </row>
    <row r="2" spans="1:6" ht="15" customHeight="1" x14ac:dyDescent="0.25">
      <c r="A2" s="164" t="s">
        <v>272</v>
      </c>
      <c r="B2" s="209" t="s">
        <v>273</v>
      </c>
      <c r="C2" s="209"/>
      <c r="D2" s="172">
        <v>62</v>
      </c>
      <c r="E2" s="165">
        <v>0.21815166</v>
      </c>
    </row>
    <row r="3" spans="1:6" ht="15" customHeight="1" x14ac:dyDescent="0.25">
      <c r="A3" s="164" t="s">
        <v>272</v>
      </c>
      <c r="B3" s="209" t="s">
        <v>274</v>
      </c>
      <c r="C3" s="209"/>
      <c r="D3" s="172">
        <v>72</v>
      </c>
      <c r="E3" s="165">
        <v>0.25056819000000002</v>
      </c>
    </row>
    <row r="4" spans="1:6" ht="15" customHeight="1" x14ac:dyDescent="0.25">
      <c r="A4" s="164" t="s">
        <v>272</v>
      </c>
      <c r="B4" s="209" t="s">
        <v>275</v>
      </c>
      <c r="C4" s="209"/>
      <c r="D4" s="172">
        <v>104</v>
      </c>
      <c r="E4" s="165">
        <v>0.36757156000000002</v>
      </c>
    </row>
    <row r="5" spans="1:6" ht="15" customHeight="1" x14ac:dyDescent="0.25">
      <c r="A5" s="164" t="s">
        <v>272</v>
      </c>
      <c r="B5" s="209" t="s">
        <v>276</v>
      </c>
      <c r="C5" s="209"/>
      <c r="D5" s="172">
        <v>4</v>
      </c>
      <c r="E5" s="165">
        <v>1.3919559999999999E-2</v>
      </c>
    </row>
    <row r="6" spans="1:6" ht="15" customHeight="1" x14ac:dyDescent="0.25">
      <c r="A6" s="164" t="s">
        <v>272</v>
      </c>
      <c r="B6" s="209" t="s">
        <v>277</v>
      </c>
      <c r="C6" s="209"/>
      <c r="D6" s="172">
        <v>3</v>
      </c>
      <c r="E6" s="165">
        <v>1.0608380000000001E-2</v>
      </c>
    </row>
    <row r="7" spans="1:6" ht="15" customHeight="1" x14ac:dyDescent="0.25">
      <c r="A7" s="164" t="s">
        <v>272</v>
      </c>
      <c r="B7" s="209" t="s">
        <v>278</v>
      </c>
      <c r="C7" s="209"/>
      <c r="D7" s="172">
        <v>7</v>
      </c>
      <c r="E7" s="165">
        <v>2.4608749999999999E-2</v>
      </c>
    </row>
    <row r="8" spans="1:6" ht="15" customHeight="1" x14ac:dyDescent="0.25">
      <c r="A8" s="164" t="s">
        <v>272</v>
      </c>
      <c r="B8" s="209" t="s">
        <v>279</v>
      </c>
      <c r="C8" s="209"/>
      <c r="D8" s="172">
        <v>8</v>
      </c>
      <c r="E8" s="165">
        <v>2.7825780000000001E-2</v>
      </c>
    </row>
    <row r="9" spans="1:6" ht="15" customHeight="1" x14ac:dyDescent="0.25">
      <c r="A9" s="164" t="s">
        <v>272</v>
      </c>
      <c r="B9" s="209" t="s">
        <v>280</v>
      </c>
      <c r="C9" s="209"/>
      <c r="D9" s="172">
        <v>2</v>
      </c>
      <c r="E9" s="165">
        <v>6.3320900000000003E-3</v>
      </c>
    </row>
    <row r="10" spans="1:6" ht="15" customHeight="1" x14ac:dyDescent="0.25">
      <c r="A10" s="164" t="s">
        <v>272</v>
      </c>
      <c r="B10" s="209" t="s">
        <v>281</v>
      </c>
      <c r="C10" s="209"/>
      <c r="D10" s="172">
        <v>23</v>
      </c>
      <c r="E10" s="165">
        <v>8.0414029999999997E-2</v>
      </c>
    </row>
    <row r="11" spans="1:6" ht="15" customHeight="1" x14ac:dyDescent="0.25">
      <c r="A11" s="164" t="s">
        <v>272</v>
      </c>
      <c r="B11" s="207" t="s">
        <v>282</v>
      </c>
      <c r="C11" s="207"/>
      <c r="D11" s="173">
        <v>285</v>
      </c>
      <c r="E11" s="166">
        <v>1</v>
      </c>
    </row>
    <row r="12" spans="1:6" ht="15" customHeight="1" x14ac:dyDescent="0.2">
      <c r="D12" s="161"/>
      <c r="E12" s="162"/>
    </row>
    <row r="13" spans="1:6" ht="15" customHeight="1" x14ac:dyDescent="0.25">
      <c r="A13" s="208" t="s">
        <v>283</v>
      </c>
      <c r="B13" s="208"/>
      <c r="C13" s="208"/>
      <c r="D13" s="174" t="s">
        <v>270</v>
      </c>
      <c r="E13" s="177" t="s">
        <v>284</v>
      </c>
      <c r="F13" s="163" t="s">
        <v>285</v>
      </c>
    </row>
    <row r="14" spans="1:6" ht="15" customHeight="1" x14ac:dyDescent="0.25">
      <c r="A14" s="164" t="s">
        <v>272</v>
      </c>
      <c r="B14" s="167" t="s">
        <v>272</v>
      </c>
      <c r="C14" s="168" t="s">
        <v>286</v>
      </c>
      <c r="D14" s="175">
        <v>125</v>
      </c>
      <c r="E14" s="169">
        <v>0.48485422</v>
      </c>
      <c r="F14" s="165">
        <v>0.44483985999999998</v>
      </c>
    </row>
    <row r="15" spans="1:6" ht="15" customHeight="1" x14ac:dyDescent="0.25">
      <c r="A15" s="164" t="s">
        <v>272</v>
      </c>
      <c r="B15" s="167" t="s">
        <v>272</v>
      </c>
      <c r="C15" s="168" t="s">
        <v>287</v>
      </c>
      <c r="D15" s="175">
        <v>94</v>
      </c>
      <c r="E15" s="169">
        <v>0.36471029999999999</v>
      </c>
      <c r="F15" s="165">
        <v>0.33451956999999999</v>
      </c>
    </row>
    <row r="16" spans="1:6" ht="15" customHeight="1" x14ac:dyDescent="0.25">
      <c r="A16" s="164" t="s">
        <v>272</v>
      </c>
      <c r="B16" s="167" t="s">
        <v>272</v>
      </c>
      <c r="C16" s="168" t="s">
        <v>288</v>
      </c>
      <c r="D16" s="175">
        <v>25</v>
      </c>
      <c r="E16" s="169">
        <v>9.7563410000000003E-2</v>
      </c>
      <c r="F16" s="165">
        <v>8.8967969999999993E-2</v>
      </c>
    </row>
    <row r="17" spans="1:6" ht="15" customHeight="1" x14ac:dyDescent="0.25">
      <c r="A17" s="164" t="s">
        <v>272</v>
      </c>
      <c r="B17" s="167" t="s">
        <v>272</v>
      </c>
      <c r="C17" s="168" t="s">
        <v>289</v>
      </c>
      <c r="D17" s="175">
        <v>12</v>
      </c>
      <c r="E17" s="169">
        <v>4.4778810000000002E-2</v>
      </c>
      <c r="F17" s="165">
        <v>4.270463E-2</v>
      </c>
    </row>
    <row r="18" spans="1:6" ht="15" customHeight="1" x14ac:dyDescent="0.25">
      <c r="A18" s="164" t="s">
        <v>272</v>
      </c>
      <c r="B18" s="167" t="s">
        <v>272</v>
      </c>
      <c r="C18" s="168" t="s">
        <v>290</v>
      </c>
      <c r="D18" s="175">
        <v>2</v>
      </c>
      <c r="E18" s="169">
        <v>8.0932599999999997E-3</v>
      </c>
      <c r="F18" s="165">
        <v>7.1174400000000001E-3</v>
      </c>
    </row>
    <row r="19" spans="1:6" ht="15" customHeight="1" x14ac:dyDescent="0.25">
      <c r="A19" s="164" t="s">
        <v>272</v>
      </c>
      <c r="B19" s="205" t="s">
        <v>291</v>
      </c>
      <c r="C19" s="205"/>
      <c r="D19" s="176">
        <v>258</v>
      </c>
      <c r="E19" s="170">
        <v>1</v>
      </c>
      <c r="F19" s="170">
        <v>0.91814947000000002</v>
      </c>
    </row>
    <row r="20" spans="1:6" ht="15" customHeight="1" x14ac:dyDescent="0.25">
      <c r="A20" s="206" t="s">
        <v>272</v>
      </c>
      <c r="B20" s="206"/>
      <c r="C20" s="171" t="s">
        <v>292</v>
      </c>
      <c r="D20" s="172">
        <v>17</v>
      </c>
      <c r="E20" s="165" t="s">
        <v>293</v>
      </c>
      <c r="F20" s="165">
        <v>6.0498219999999998E-2</v>
      </c>
    </row>
    <row r="21" spans="1:6" ht="15" customHeight="1" x14ac:dyDescent="0.25">
      <c r="A21" s="206" t="s">
        <v>272</v>
      </c>
      <c r="B21" s="206"/>
      <c r="C21" s="171" t="s">
        <v>294</v>
      </c>
      <c r="D21" s="172">
        <v>6</v>
      </c>
      <c r="E21" s="165" t="s">
        <v>293</v>
      </c>
      <c r="F21" s="165">
        <v>2.1352309999999999E-2</v>
      </c>
    </row>
    <row r="22" spans="1:6" ht="15" customHeight="1" x14ac:dyDescent="0.25">
      <c r="A22" s="206" t="s">
        <v>272</v>
      </c>
      <c r="B22" s="206"/>
      <c r="C22" s="171" t="s">
        <v>295</v>
      </c>
      <c r="D22" s="172">
        <v>0</v>
      </c>
      <c r="E22" s="165" t="s">
        <v>293</v>
      </c>
      <c r="F22" s="165">
        <v>0</v>
      </c>
    </row>
    <row r="23" spans="1:6" ht="15" customHeight="1" x14ac:dyDescent="0.25">
      <c r="A23" s="164" t="s">
        <v>272</v>
      </c>
      <c r="B23" s="207" t="s">
        <v>282</v>
      </c>
      <c r="C23" s="207"/>
      <c r="D23" s="173">
        <v>281</v>
      </c>
      <c r="E23" s="166">
        <v>1</v>
      </c>
      <c r="F23" s="166">
        <v>1</v>
      </c>
    </row>
    <row r="24" spans="1:6" ht="15" customHeight="1" x14ac:dyDescent="0.2">
      <c r="D24" s="161"/>
      <c r="E24" s="162"/>
    </row>
    <row r="25" spans="1:6" ht="15" customHeight="1" x14ac:dyDescent="0.25">
      <c r="A25" s="208" t="s">
        <v>296</v>
      </c>
      <c r="B25" s="208"/>
      <c r="C25" s="208"/>
      <c r="D25" s="174" t="s">
        <v>270</v>
      </c>
      <c r="E25" s="177" t="s">
        <v>284</v>
      </c>
      <c r="F25" s="163" t="s">
        <v>285</v>
      </c>
    </row>
    <row r="26" spans="1:6" ht="15" customHeight="1" x14ac:dyDescent="0.25">
      <c r="A26" s="164" t="s">
        <v>272</v>
      </c>
      <c r="B26" s="167" t="s">
        <v>272</v>
      </c>
      <c r="C26" s="168" t="s">
        <v>286</v>
      </c>
      <c r="D26" s="175">
        <v>124</v>
      </c>
      <c r="E26" s="169">
        <v>0.57479448</v>
      </c>
      <c r="F26" s="165">
        <v>0.43661971999999999</v>
      </c>
    </row>
    <row r="27" spans="1:6" ht="15" customHeight="1" x14ac:dyDescent="0.25">
      <c r="A27" s="164" t="s">
        <v>272</v>
      </c>
      <c r="B27" s="167" t="s">
        <v>272</v>
      </c>
      <c r="C27" s="168" t="s">
        <v>287</v>
      </c>
      <c r="D27" s="175">
        <v>71</v>
      </c>
      <c r="E27" s="169">
        <v>0.32930709000000002</v>
      </c>
      <c r="F27" s="165">
        <v>0.25</v>
      </c>
    </row>
    <row r="28" spans="1:6" ht="15" customHeight="1" x14ac:dyDescent="0.25">
      <c r="A28" s="164" t="s">
        <v>272</v>
      </c>
      <c r="B28" s="167" t="s">
        <v>272</v>
      </c>
      <c r="C28" s="168" t="s">
        <v>288</v>
      </c>
      <c r="D28" s="175">
        <v>17</v>
      </c>
      <c r="E28" s="169">
        <v>8.2216559999999994E-2</v>
      </c>
      <c r="F28" s="165">
        <v>5.985915E-2</v>
      </c>
    </row>
    <row r="29" spans="1:6" ht="15" customHeight="1" x14ac:dyDescent="0.25">
      <c r="A29" s="164" t="s">
        <v>272</v>
      </c>
      <c r="B29" s="167" t="s">
        <v>272</v>
      </c>
      <c r="C29" s="168" t="s">
        <v>289</v>
      </c>
      <c r="D29" s="175">
        <v>3</v>
      </c>
      <c r="E29" s="169">
        <v>1.368187E-2</v>
      </c>
      <c r="F29" s="165">
        <v>1.0563380000000001E-2</v>
      </c>
    </row>
    <row r="30" spans="1:6" ht="15" customHeight="1" x14ac:dyDescent="0.25">
      <c r="A30" s="164" t="s">
        <v>272</v>
      </c>
      <c r="B30" s="167" t="s">
        <v>272</v>
      </c>
      <c r="C30" s="168" t="s">
        <v>290</v>
      </c>
      <c r="D30" s="175">
        <v>0</v>
      </c>
      <c r="E30" s="169">
        <v>0</v>
      </c>
      <c r="F30" s="165">
        <v>0</v>
      </c>
    </row>
    <row r="31" spans="1:6" ht="15" customHeight="1" x14ac:dyDescent="0.25">
      <c r="A31" s="164" t="s">
        <v>272</v>
      </c>
      <c r="B31" s="205" t="s">
        <v>291</v>
      </c>
      <c r="C31" s="205"/>
      <c r="D31" s="176">
        <v>215</v>
      </c>
      <c r="E31" s="170">
        <v>1</v>
      </c>
      <c r="F31" s="170">
        <v>0.75704225000000003</v>
      </c>
    </row>
    <row r="32" spans="1:6" ht="15" customHeight="1" x14ac:dyDescent="0.25">
      <c r="A32" s="206" t="s">
        <v>272</v>
      </c>
      <c r="B32" s="206"/>
      <c r="C32" s="171" t="s">
        <v>292</v>
      </c>
      <c r="D32" s="172">
        <v>50</v>
      </c>
      <c r="E32" s="165" t="s">
        <v>293</v>
      </c>
      <c r="F32" s="165">
        <v>0.17605634000000001</v>
      </c>
    </row>
    <row r="33" spans="1:6" ht="15" customHeight="1" x14ac:dyDescent="0.25">
      <c r="A33" s="206" t="s">
        <v>272</v>
      </c>
      <c r="B33" s="206"/>
      <c r="C33" s="171" t="s">
        <v>294</v>
      </c>
      <c r="D33" s="172">
        <v>15</v>
      </c>
      <c r="E33" s="165" t="s">
        <v>293</v>
      </c>
      <c r="F33" s="165">
        <v>5.28169E-2</v>
      </c>
    </row>
    <row r="34" spans="1:6" ht="15" customHeight="1" x14ac:dyDescent="0.25">
      <c r="A34" s="206" t="s">
        <v>272</v>
      </c>
      <c r="B34" s="206"/>
      <c r="C34" s="171" t="s">
        <v>295</v>
      </c>
      <c r="D34" s="172">
        <v>4</v>
      </c>
      <c r="E34" s="165" t="s">
        <v>293</v>
      </c>
      <c r="F34" s="165">
        <v>1.408451E-2</v>
      </c>
    </row>
    <row r="35" spans="1:6" ht="15" customHeight="1" x14ac:dyDescent="0.25">
      <c r="A35" s="164" t="s">
        <v>272</v>
      </c>
      <c r="B35" s="207" t="s">
        <v>282</v>
      </c>
      <c r="C35" s="207"/>
      <c r="D35" s="173">
        <v>284</v>
      </c>
      <c r="E35" s="166">
        <v>1</v>
      </c>
      <c r="F35" s="166">
        <v>1</v>
      </c>
    </row>
    <row r="36" spans="1:6" ht="15" customHeight="1" x14ac:dyDescent="0.2">
      <c r="D36" s="161"/>
      <c r="E36" s="162"/>
    </row>
    <row r="37" spans="1:6" ht="15" customHeight="1" x14ac:dyDescent="0.25">
      <c r="A37" s="208" t="s">
        <v>297</v>
      </c>
      <c r="B37" s="208"/>
      <c r="C37" s="208"/>
      <c r="D37" s="174" t="s">
        <v>270</v>
      </c>
      <c r="E37" s="177" t="s">
        <v>284</v>
      </c>
      <c r="F37" s="163" t="s">
        <v>285</v>
      </c>
    </row>
    <row r="38" spans="1:6" ht="15" customHeight="1" x14ac:dyDescent="0.25">
      <c r="A38" s="164" t="s">
        <v>272</v>
      </c>
      <c r="B38" s="167" t="s">
        <v>272</v>
      </c>
      <c r="C38" s="168" t="s">
        <v>286</v>
      </c>
      <c r="D38" s="175">
        <v>104</v>
      </c>
      <c r="E38" s="169">
        <v>0.42562077999999998</v>
      </c>
      <c r="F38" s="165">
        <v>0.36491227999999998</v>
      </c>
    </row>
    <row r="39" spans="1:6" ht="15" customHeight="1" x14ac:dyDescent="0.25">
      <c r="A39" s="164" t="s">
        <v>272</v>
      </c>
      <c r="B39" s="167" t="s">
        <v>272</v>
      </c>
      <c r="C39" s="168" t="s">
        <v>287</v>
      </c>
      <c r="D39" s="175">
        <v>93</v>
      </c>
      <c r="E39" s="169">
        <v>0.38527333000000002</v>
      </c>
      <c r="F39" s="165">
        <v>0.32631578999999999</v>
      </c>
    </row>
    <row r="40" spans="1:6" ht="15" customHeight="1" x14ac:dyDescent="0.25">
      <c r="A40" s="164" t="s">
        <v>272</v>
      </c>
      <c r="B40" s="167" t="s">
        <v>272</v>
      </c>
      <c r="C40" s="168" t="s">
        <v>288</v>
      </c>
      <c r="D40" s="175">
        <v>32</v>
      </c>
      <c r="E40" s="169">
        <v>0.13294722</v>
      </c>
      <c r="F40" s="165">
        <v>0.1122807</v>
      </c>
    </row>
    <row r="41" spans="1:6" ht="15" customHeight="1" x14ac:dyDescent="0.25">
      <c r="A41" s="164" t="s">
        <v>272</v>
      </c>
      <c r="B41" s="167" t="s">
        <v>272</v>
      </c>
      <c r="C41" s="168" t="s">
        <v>289</v>
      </c>
      <c r="D41" s="175">
        <v>9</v>
      </c>
      <c r="E41" s="169">
        <v>4.0391299999999998E-2</v>
      </c>
      <c r="F41" s="165">
        <v>3.1578950000000001E-2</v>
      </c>
    </row>
    <row r="42" spans="1:6" ht="15" customHeight="1" x14ac:dyDescent="0.25">
      <c r="A42" s="164" t="s">
        <v>272</v>
      </c>
      <c r="B42" s="167" t="s">
        <v>272</v>
      </c>
      <c r="C42" s="168" t="s">
        <v>290</v>
      </c>
      <c r="D42" s="175">
        <v>4</v>
      </c>
      <c r="E42" s="169">
        <v>1.5767360000000001E-2</v>
      </c>
      <c r="F42" s="165">
        <v>1.403509E-2</v>
      </c>
    </row>
    <row r="43" spans="1:6" ht="15" customHeight="1" x14ac:dyDescent="0.25">
      <c r="A43" s="164" t="s">
        <v>272</v>
      </c>
      <c r="B43" s="205" t="s">
        <v>291</v>
      </c>
      <c r="C43" s="205"/>
      <c r="D43" s="176">
        <v>242</v>
      </c>
      <c r="E43" s="170">
        <v>1</v>
      </c>
      <c r="F43" s="170">
        <v>0.84912281000000001</v>
      </c>
    </row>
    <row r="44" spans="1:6" ht="15" customHeight="1" x14ac:dyDescent="0.25">
      <c r="A44" s="206" t="s">
        <v>272</v>
      </c>
      <c r="B44" s="206"/>
      <c r="C44" s="171" t="s">
        <v>292</v>
      </c>
      <c r="D44" s="172">
        <v>32</v>
      </c>
      <c r="E44" s="165" t="s">
        <v>293</v>
      </c>
      <c r="F44" s="165">
        <v>0.1122807</v>
      </c>
    </row>
    <row r="45" spans="1:6" ht="15" customHeight="1" x14ac:dyDescent="0.25">
      <c r="A45" s="206" t="s">
        <v>272</v>
      </c>
      <c r="B45" s="206"/>
      <c r="C45" s="171" t="s">
        <v>294</v>
      </c>
      <c r="D45" s="172">
        <v>4</v>
      </c>
      <c r="E45" s="165" t="s">
        <v>293</v>
      </c>
      <c r="F45" s="165">
        <v>1.403509E-2</v>
      </c>
    </row>
    <row r="46" spans="1:6" ht="15" customHeight="1" x14ac:dyDescent="0.25">
      <c r="A46" s="206" t="s">
        <v>272</v>
      </c>
      <c r="B46" s="206"/>
      <c r="C46" s="171" t="s">
        <v>295</v>
      </c>
      <c r="D46" s="172">
        <v>7</v>
      </c>
      <c r="E46" s="165" t="s">
        <v>293</v>
      </c>
      <c r="F46" s="165">
        <v>2.4561400000000001E-2</v>
      </c>
    </row>
    <row r="47" spans="1:6" ht="15" customHeight="1" x14ac:dyDescent="0.25">
      <c r="A47" s="164" t="s">
        <v>272</v>
      </c>
      <c r="B47" s="207" t="s">
        <v>282</v>
      </c>
      <c r="C47" s="207"/>
      <c r="D47" s="173">
        <v>285</v>
      </c>
      <c r="E47" s="166">
        <v>1</v>
      </c>
      <c r="F47" s="166">
        <v>1</v>
      </c>
    </row>
    <row r="48" spans="1:6" ht="15" customHeight="1" x14ac:dyDescent="0.2">
      <c r="D48" s="161"/>
      <c r="E48" s="162"/>
    </row>
    <row r="49" spans="1:6" ht="15" customHeight="1" x14ac:dyDescent="0.25">
      <c r="A49" s="208" t="s">
        <v>298</v>
      </c>
      <c r="B49" s="208"/>
      <c r="C49" s="208"/>
      <c r="D49" s="174" t="s">
        <v>270</v>
      </c>
      <c r="E49" s="177" t="s">
        <v>284</v>
      </c>
      <c r="F49" s="163" t="s">
        <v>285</v>
      </c>
    </row>
    <row r="50" spans="1:6" ht="15" customHeight="1" x14ac:dyDescent="0.25">
      <c r="A50" s="164" t="s">
        <v>272</v>
      </c>
      <c r="B50" s="167" t="s">
        <v>272</v>
      </c>
      <c r="C50" s="168" t="s">
        <v>286</v>
      </c>
      <c r="D50" s="175">
        <v>46</v>
      </c>
      <c r="E50" s="169">
        <v>0.32588629000000002</v>
      </c>
      <c r="F50" s="165">
        <v>0.16083916000000001</v>
      </c>
    </row>
    <row r="51" spans="1:6" ht="15" customHeight="1" x14ac:dyDescent="0.25">
      <c r="A51" s="164" t="s">
        <v>272</v>
      </c>
      <c r="B51" s="167" t="s">
        <v>272</v>
      </c>
      <c r="C51" s="168" t="s">
        <v>287</v>
      </c>
      <c r="D51" s="175">
        <v>43</v>
      </c>
      <c r="E51" s="169">
        <v>0.29984339999999998</v>
      </c>
      <c r="F51" s="165">
        <v>0.15034965</v>
      </c>
    </row>
    <row r="52" spans="1:6" ht="15" customHeight="1" x14ac:dyDescent="0.25">
      <c r="A52" s="164" t="s">
        <v>272</v>
      </c>
      <c r="B52" s="167" t="s">
        <v>272</v>
      </c>
      <c r="C52" s="168" t="s">
        <v>288</v>
      </c>
      <c r="D52" s="175">
        <v>48</v>
      </c>
      <c r="E52" s="169">
        <v>0.33935346999999999</v>
      </c>
      <c r="F52" s="165">
        <v>0.16783217</v>
      </c>
    </row>
    <row r="53" spans="1:6" ht="15" customHeight="1" x14ac:dyDescent="0.25">
      <c r="A53" s="164" t="s">
        <v>272</v>
      </c>
      <c r="B53" s="167" t="s">
        <v>272</v>
      </c>
      <c r="C53" s="168" t="s">
        <v>289</v>
      </c>
      <c r="D53" s="175">
        <v>4</v>
      </c>
      <c r="E53" s="169">
        <v>2.7784320000000001E-2</v>
      </c>
      <c r="F53" s="165">
        <v>1.398601E-2</v>
      </c>
    </row>
    <row r="54" spans="1:6" ht="15" customHeight="1" x14ac:dyDescent="0.25">
      <c r="A54" s="164" t="s">
        <v>272</v>
      </c>
      <c r="B54" s="167" t="s">
        <v>272</v>
      </c>
      <c r="C54" s="168" t="s">
        <v>290</v>
      </c>
      <c r="D54" s="175">
        <v>1</v>
      </c>
      <c r="E54" s="169">
        <v>7.1325199999999998E-3</v>
      </c>
      <c r="F54" s="165">
        <v>3.4965E-3</v>
      </c>
    </row>
    <row r="55" spans="1:6" ht="15" customHeight="1" x14ac:dyDescent="0.25">
      <c r="A55" s="164" t="s">
        <v>272</v>
      </c>
      <c r="B55" s="205" t="s">
        <v>291</v>
      </c>
      <c r="C55" s="205"/>
      <c r="D55" s="176">
        <v>142</v>
      </c>
      <c r="E55" s="170">
        <v>1</v>
      </c>
      <c r="F55" s="170">
        <v>0.49650349999999999</v>
      </c>
    </row>
    <row r="56" spans="1:6" ht="15" customHeight="1" x14ac:dyDescent="0.25">
      <c r="A56" s="206" t="s">
        <v>272</v>
      </c>
      <c r="B56" s="206"/>
      <c r="C56" s="171" t="s">
        <v>292</v>
      </c>
      <c r="D56" s="172">
        <v>101</v>
      </c>
      <c r="E56" s="165" t="s">
        <v>293</v>
      </c>
      <c r="F56" s="165">
        <v>0.35314685000000001</v>
      </c>
    </row>
    <row r="57" spans="1:6" ht="15" customHeight="1" x14ac:dyDescent="0.25">
      <c r="A57" s="206" t="s">
        <v>272</v>
      </c>
      <c r="B57" s="206"/>
      <c r="C57" s="171" t="s">
        <v>294</v>
      </c>
      <c r="D57" s="172">
        <v>4</v>
      </c>
      <c r="E57" s="165" t="s">
        <v>293</v>
      </c>
      <c r="F57" s="165">
        <v>1.398601E-2</v>
      </c>
    </row>
    <row r="58" spans="1:6" ht="15" customHeight="1" x14ac:dyDescent="0.25">
      <c r="A58" s="206" t="s">
        <v>272</v>
      </c>
      <c r="B58" s="206"/>
      <c r="C58" s="171" t="s">
        <v>295</v>
      </c>
      <c r="D58" s="172">
        <v>39</v>
      </c>
      <c r="E58" s="165" t="s">
        <v>293</v>
      </c>
      <c r="F58" s="165">
        <v>0.13636364000000001</v>
      </c>
    </row>
    <row r="59" spans="1:6" ht="15" customHeight="1" x14ac:dyDescent="0.25">
      <c r="A59" s="164" t="s">
        <v>272</v>
      </c>
      <c r="B59" s="207" t="s">
        <v>282</v>
      </c>
      <c r="C59" s="207"/>
      <c r="D59" s="173">
        <v>286</v>
      </c>
      <c r="E59" s="166">
        <v>1</v>
      </c>
      <c r="F59" s="166">
        <v>1</v>
      </c>
    </row>
    <row r="60" spans="1:6" ht="15" customHeight="1" x14ac:dyDescent="0.2">
      <c r="D60" s="161"/>
      <c r="E60" s="162"/>
    </row>
    <row r="61" spans="1:6" ht="15" customHeight="1" x14ac:dyDescent="0.25">
      <c r="A61" s="208" t="s">
        <v>299</v>
      </c>
      <c r="B61" s="208"/>
      <c r="C61" s="208"/>
      <c r="D61" s="174" t="s">
        <v>270</v>
      </c>
      <c r="E61" s="177" t="s">
        <v>284</v>
      </c>
      <c r="F61" s="163" t="s">
        <v>285</v>
      </c>
    </row>
    <row r="62" spans="1:6" ht="15" customHeight="1" x14ac:dyDescent="0.25">
      <c r="A62" s="164" t="s">
        <v>272</v>
      </c>
      <c r="B62" s="167" t="s">
        <v>272</v>
      </c>
      <c r="C62" s="168" t="s">
        <v>286</v>
      </c>
      <c r="D62" s="175">
        <v>21</v>
      </c>
      <c r="E62" s="169">
        <v>0.23807733</v>
      </c>
      <c r="F62" s="165">
        <v>7.4204950000000006E-2</v>
      </c>
    </row>
    <row r="63" spans="1:6" ht="15" customHeight="1" x14ac:dyDescent="0.25">
      <c r="A63" s="164" t="s">
        <v>272</v>
      </c>
      <c r="B63" s="167" t="s">
        <v>272</v>
      </c>
      <c r="C63" s="168" t="s">
        <v>287</v>
      </c>
      <c r="D63" s="175">
        <v>18</v>
      </c>
      <c r="E63" s="169">
        <v>0.20090505</v>
      </c>
      <c r="F63" s="165">
        <v>6.3604240000000006E-2</v>
      </c>
    </row>
    <row r="64" spans="1:6" ht="15" customHeight="1" x14ac:dyDescent="0.25">
      <c r="A64" s="164" t="s">
        <v>272</v>
      </c>
      <c r="B64" s="167" t="s">
        <v>272</v>
      </c>
      <c r="C64" s="168" t="s">
        <v>288</v>
      </c>
      <c r="D64" s="175">
        <v>41</v>
      </c>
      <c r="E64" s="169">
        <v>0.46148125000000001</v>
      </c>
      <c r="F64" s="165">
        <v>0.14487633</v>
      </c>
    </row>
    <row r="65" spans="1:6" ht="15" customHeight="1" x14ac:dyDescent="0.25">
      <c r="A65" s="164" t="s">
        <v>272</v>
      </c>
      <c r="B65" s="167" t="s">
        <v>272</v>
      </c>
      <c r="C65" s="168" t="s">
        <v>289</v>
      </c>
      <c r="D65" s="175">
        <v>5</v>
      </c>
      <c r="E65" s="169">
        <v>5.5028889999999997E-2</v>
      </c>
      <c r="F65" s="165">
        <v>1.7667840000000001E-2</v>
      </c>
    </row>
    <row r="66" spans="1:6" ht="15" customHeight="1" x14ac:dyDescent="0.25">
      <c r="A66" s="164" t="s">
        <v>272</v>
      </c>
      <c r="B66" s="167" t="s">
        <v>272</v>
      </c>
      <c r="C66" s="168" t="s">
        <v>290</v>
      </c>
      <c r="D66" s="175">
        <v>4</v>
      </c>
      <c r="E66" s="169">
        <v>4.450747E-2</v>
      </c>
      <c r="F66" s="165">
        <v>1.4134280000000001E-2</v>
      </c>
    </row>
    <row r="67" spans="1:6" ht="15" customHeight="1" x14ac:dyDescent="0.25">
      <c r="A67" s="164" t="s">
        <v>272</v>
      </c>
      <c r="B67" s="205" t="s">
        <v>291</v>
      </c>
      <c r="C67" s="205"/>
      <c r="D67" s="176">
        <v>89</v>
      </c>
      <c r="E67" s="170">
        <v>1</v>
      </c>
      <c r="F67" s="170">
        <v>0.31448763000000002</v>
      </c>
    </row>
    <row r="68" spans="1:6" ht="15" customHeight="1" x14ac:dyDescent="0.25">
      <c r="A68" s="206" t="s">
        <v>272</v>
      </c>
      <c r="B68" s="206"/>
      <c r="C68" s="171" t="s">
        <v>292</v>
      </c>
      <c r="D68" s="172">
        <v>96</v>
      </c>
      <c r="E68" s="165" t="s">
        <v>293</v>
      </c>
      <c r="F68" s="165">
        <v>0.33922260999999998</v>
      </c>
    </row>
    <row r="69" spans="1:6" ht="15" customHeight="1" x14ac:dyDescent="0.25">
      <c r="A69" s="206" t="s">
        <v>272</v>
      </c>
      <c r="B69" s="206"/>
      <c r="C69" s="171" t="s">
        <v>294</v>
      </c>
      <c r="D69" s="172">
        <v>39</v>
      </c>
      <c r="E69" s="165" t="s">
        <v>293</v>
      </c>
      <c r="F69" s="165">
        <v>0.13780919</v>
      </c>
    </row>
    <row r="70" spans="1:6" ht="15" customHeight="1" x14ac:dyDescent="0.25">
      <c r="A70" s="206" t="s">
        <v>272</v>
      </c>
      <c r="B70" s="206"/>
      <c r="C70" s="171" t="s">
        <v>295</v>
      </c>
      <c r="D70" s="172">
        <v>59</v>
      </c>
      <c r="E70" s="165" t="s">
        <v>293</v>
      </c>
      <c r="F70" s="165">
        <v>0.20848057</v>
      </c>
    </row>
    <row r="71" spans="1:6" ht="15" customHeight="1" x14ac:dyDescent="0.25">
      <c r="A71" s="164" t="s">
        <v>272</v>
      </c>
      <c r="B71" s="207" t="s">
        <v>282</v>
      </c>
      <c r="C71" s="207"/>
      <c r="D71" s="173">
        <v>283</v>
      </c>
      <c r="E71" s="166">
        <v>1</v>
      </c>
      <c r="F71" s="166">
        <v>1</v>
      </c>
    </row>
    <row r="72" spans="1:6" ht="15" customHeight="1" x14ac:dyDescent="0.2">
      <c r="D72" s="161"/>
      <c r="E72" s="162"/>
    </row>
    <row r="73" spans="1:6" ht="15" customHeight="1" x14ac:dyDescent="0.25">
      <c r="A73" s="208" t="s">
        <v>300</v>
      </c>
      <c r="B73" s="208"/>
      <c r="C73" s="208"/>
      <c r="D73" s="174" t="s">
        <v>270</v>
      </c>
      <c r="E73" s="177" t="s">
        <v>284</v>
      </c>
      <c r="F73" s="163" t="s">
        <v>285</v>
      </c>
    </row>
    <row r="74" spans="1:6" ht="15" customHeight="1" x14ac:dyDescent="0.25">
      <c r="A74" s="164" t="s">
        <v>272</v>
      </c>
      <c r="B74" s="167" t="s">
        <v>272</v>
      </c>
      <c r="C74" s="168" t="s">
        <v>286</v>
      </c>
      <c r="D74" s="175">
        <v>12</v>
      </c>
      <c r="E74" s="169">
        <v>0.20629954</v>
      </c>
      <c r="F74" s="165">
        <v>4.1958040000000002E-2</v>
      </c>
    </row>
    <row r="75" spans="1:6" ht="15" customHeight="1" x14ac:dyDescent="0.25">
      <c r="A75" s="164" t="s">
        <v>272</v>
      </c>
      <c r="B75" s="167" t="s">
        <v>272</v>
      </c>
      <c r="C75" s="168" t="s">
        <v>287</v>
      </c>
      <c r="D75" s="175">
        <v>10</v>
      </c>
      <c r="E75" s="169">
        <v>0.15878559</v>
      </c>
      <c r="F75" s="165">
        <v>3.4965030000000001E-2</v>
      </c>
    </row>
    <row r="76" spans="1:6" ht="15" customHeight="1" x14ac:dyDescent="0.25">
      <c r="A76" s="164" t="s">
        <v>272</v>
      </c>
      <c r="B76" s="167" t="s">
        <v>272</v>
      </c>
      <c r="C76" s="168" t="s">
        <v>288</v>
      </c>
      <c r="D76" s="175">
        <v>35</v>
      </c>
      <c r="E76" s="169">
        <v>0.58446195999999995</v>
      </c>
      <c r="F76" s="165">
        <v>0.12237762000000001</v>
      </c>
    </row>
    <row r="77" spans="1:6" ht="15" customHeight="1" x14ac:dyDescent="0.25">
      <c r="A77" s="164" t="s">
        <v>272</v>
      </c>
      <c r="B77" s="167" t="s">
        <v>272</v>
      </c>
      <c r="C77" s="168" t="s">
        <v>289</v>
      </c>
      <c r="D77" s="175">
        <v>1</v>
      </c>
      <c r="E77" s="169">
        <v>1.6252180000000001E-2</v>
      </c>
      <c r="F77" s="165">
        <v>3.4965E-3</v>
      </c>
    </row>
    <row r="78" spans="1:6" ht="15" customHeight="1" x14ac:dyDescent="0.25">
      <c r="A78" s="164" t="s">
        <v>272</v>
      </c>
      <c r="B78" s="167" t="s">
        <v>272</v>
      </c>
      <c r="C78" s="168" t="s">
        <v>290</v>
      </c>
      <c r="D78" s="175">
        <v>2</v>
      </c>
      <c r="E78" s="169">
        <v>3.4200729999999999E-2</v>
      </c>
      <c r="F78" s="165">
        <v>6.99301E-3</v>
      </c>
    </row>
    <row r="79" spans="1:6" ht="15" customHeight="1" x14ac:dyDescent="0.25">
      <c r="A79" s="164" t="s">
        <v>272</v>
      </c>
      <c r="B79" s="205" t="s">
        <v>291</v>
      </c>
      <c r="C79" s="205"/>
      <c r="D79" s="176">
        <v>60</v>
      </c>
      <c r="E79" s="170">
        <v>1</v>
      </c>
      <c r="F79" s="170">
        <v>0.20979021</v>
      </c>
    </row>
    <row r="80" spans="1:6" ht="15" customHeight="1" x14ac:dyDescent="0.25">
      <c r="A80" s="206" t="s">
        <v>272</v>
      </c>
      <c r="B80" s="206"/>
      <c r="C80" s="171" t="s">
        <v>292</v>
      </c>
      <c r="D80" s="172">
        <v>104</v>
      </c>
      <c r="E80" s="165" t="s">
        <v>293</v>
      </c>
      <c r="F80" s="165">
        <v>0.36363635999999999</v>
      </c>
    </row>
    <row r="81" spans="1:6" ht="15" customHeight="1" x14ac:dyDescent="0.25">
      <c r="A81" s="206" t="s">
        <v>272</v>
      </c>
      <c r="B81" s="206"/>
      <c r="C81" s="171" t="s">
        <v>294</v>
      </c>
      <c r="D81" s="172">
        <v>32</v>
      </c>
      <c r="E81" s="165" t="s">
        <v>293</v>
      </c>
      <c r="F81" s="165">
        <v>0.11188811</v>
      </c>
    </row>
    <row r="82" spans="1:6" ht="15" customHeight="1" x14ac:dyDescent="0.25">
      <c r="A82" s="206" t="s">
        <v>272</v>
      </c>
      <c r="B82" s="206"/>
      <c r="C82" s="171" t="s">
        <v>295</v>
      </c>
      <c r="D82" s="172">
        <v>90</v>
      </c>
      <c r="E82" s="165" t="s">
        <v>293</v>
      </c>
      <c r="F82" s="165">
        <v>0.31468531</v>
      </c>
    </row>
    <row r="83" spans="1:6" ht="15" customHeight="1" x14ac:dyDescent="0.25">
      <c r="A83" s="164" t="s">
        <v>272</v>
      </c>
      <c r="B83" s="207" t="s">
        <v>282</v>
      </c>
      <c r="C83" s="207"/>
      <c r="D83" s="173">
        <v>286</v>
      </c>
      <c r="E83" s="166">
        <v>1</v>
      </c>
      <c r="F83" s="166">
        <v>1</v>
      </c>
    </row>
    <row r="84" spans="1:6" ht="15" customHeight="1" x14ac:dyDescent="0.2">
      <c r="D84" s="161"/>
      <c r="E84" s="162"/>
    </row>
    <row r="85" spans="1:6" ht="15" customHeight="1" x14ac:dyDescent="0.2">
      <c r="A85" s="156" t="s">
        <v>268</v>
      </c>
      <c r="D85" s="161"/>
      <c r="E85" s="162"/>
    </row>
    <row r="86" spans="1:6" ht="12" customHeight="1" x14ac:dyDescent="0.2">
      <c r="D86" s="161"/>
      <c r="E86" s="162"/>
    </row>
    <row r="87" spans="1:6" ht="12" customHeight="1" x14ac:dyDescent="0.2">
      <c r="D87" s="161"/>
      <c r="E87" s="162"/>
    </row>
    <row r="88" spans="1:6" ht="12" customHeight="1" x14ac:dyDescent="0.2">
      <c r="D88" s="161"/>
      <c r="E88" s="162"/>
    </row>
    <row r="89" spans="1:6" ht="12" customHeight="1" x14ac:dyDescent="0.2">
      <c r="D89" s="161"/>
      <c r="E89" s="162"/>
    </row>
    <row r="90" spans="1:6" ht="12" customHeight="1" x14ac:dyDescent="0.2">
      <c r="D90" s="161"/>
      <c r="E90" s="162"/>
    </row>
    <row r="91" spans="1:6" ht="12" customHeight="1" x14ac:dyDescent="0.2">
      <c r="D91" s="161"/>
      <c r="E91" s="162"/>
    </row>
    <row r="92" spans="1:6" ht="12" customHeight="1" x14ac:dyDescent="0.2">
      <c r="D92" s="161"/>
      <c r="E92" s="162"/>
    </row>
    <row r="93" spans="1:6" ht="12" customHeight="1" x14ac:dyDescent="0.2">
      <c r="D93" s="161"/>
      <c r="E93" s="162"/>
    </row>
    <row r="94" spans="1:6" ht="12" customHeight="1" x14ac:dyDescent="0.2">
      <c r="D94" s="161"/>
      <c r="E94" s="162"/>
    </row>
    <row r="95" spans="1:6" ht="12" customHeight="1" x14ac:dyDescent="0.2">
      <c r="D95" s="161"/>
      <c r="E95" s="162"/>
    </row>
    <row r="96" spans="1:6" ht="12" customHeight="1" x14ac:dyDescent="0.2">
      <c r="D96" s="161"/>
      <c r="E96" s="162"/>
    </row>
    <row r="97" spans="4:5" ht="12" customHeight="1" x14ac:dyDescent="0.2">
      <c r="D97" s="161"/>
      <c r="E97" s="162"/>
    </row>
    <row r="98" spans="4:5" ht="12" customHeight="1" x14ac:dyDescent="0.2">
      <c r="D98" s="161"/>
      <c r="E98" s="162"/>
    </row>
    <row r="99" spans="4:5" ht="12" customHeight="1" x14ac:dyDescent="0.2">
      <c r="D99" s="161"/>
      <c r="E99" s="162"/>
    </row>
    <row r="100" spans="4:5" ht="12" customHeight="1" x14ac:dyDescent="0.2">
      <c r="D100" s="161"/>
      <c r="E100" s="162"/>
    </row>
  </sheetData>
  <mergeCells count="47">
    <mergeCell ref="B6:C6"/>
    <mergeCell ref="A1:C1"/>
    <mergeCell ref="B2:C2"/>
    <mergeCell ref="B3:C3"/>
    <mergeCell ref="B4:C4"/>
    <mergeCell ref="B5:C5"/>
    <mergeCell ref="A25:C25"/>
    <mergeCell ref="B7:C7"/>
    <mergeCell ref="B8:C8"/>
    <mergeCell ref="B9:C9"/>
    <mergeCell ref="B10:C10"/>
    <mergeCell ref="B11:C11"/>
    <mergeCell ref="A13:C13"/>
    <mergeCell ref="B19:C19"/>
    <mergeCell ref="A20:B20"/>
    <mergeCell ref="A21:B21"/>
    <mergeCell ref="A22:B22"/>
    <mergeCell ref="B23:C23"/>
    <mergeCell ref="A49:C49"/>
    <mergeCell ref="B31:C31"/>
    <mergeCell ref="A32:B32"/>
    <mergeCell ref="A33:B33"/>
    <mergeCell ref="A34:B34"/>
    <mergeCell ref="B35:C35"/>
    <mergeCell ref="A37:C37"/>
    <mergeCell ref="B43:C43"/>
    <mergeCell ref="A44:B44"/>
    <mergeCell ref="A45:B45"/>
    <mergeCell ref="A46:B46"/>
    <mergeCell ref="B47:C47"/>
    <mergeCell ref="A73:C73"/>
    <mergeCell ref="B55:C55"/>
    <mergeCell ref="A56:B56"/>
    <mergeCell ref="A57:B57"/>
    <mergeCell ref="A58:B58"/>
    <mergeCell ref="B59:C59"/>
    <mergeCell ref="A61:C61"/>
    <mergeCell ref="B67:C67"/>
    <mergeCell ref="A68:B68"/>
    <mergeCell ref="A69:B69"/>
    <mergeCell ref="A70:B70"/>
    <mergeCell ref="B71:C71"/>
    <mergeCell ref="B79:C79"/>
    <mergeCell ref="A80:B80"/>
    <mergeCell ref="A81:B81"/>
    <mergeCell ref="A82:B82"/>
    <mergeCell ref="B83:C83"/>
  </mergeCells>
  <pageMargins left="0.05" right="0.05" top="0.5" bottom="0.5" header="0" footer="0"/>
  <pageSetup orientation="portrait" horizontalDpi="300" verticalDpi="300"/>
  <headerFooter>
    <oddHeader>Work Life-Telework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200"/>
  <sheetViews>
    <sheetView topLeftCell="A106" zoomScaleNormal="100" workbookViewId="0">
      <selection activeCell="F88" sqref="F88"/>
    </sheetView>
  </sheetViews>
  <sheetFormatPr defaultColWidth="11.42578125" defaultRowHeight="12" customHeight="1" x14ac:dyDescent="0.2"/>
  <cols>
    <col min="1" max="1" width="2.7109375" style="150" bestFit="1" customWidth="1"/>
    <col min="2" max="2" width="110.7109375" style="150" bestFit="1" customWidth="1"/>
    <col min="3" max="3" width="7.7109375" style="150" bestFit="1" customWidth="1"/>
    <col min="4" max="16384" width="11.42578125" style="150"/>
  </cols>
  <sheetData>
    <row r="1" spans="1:3" ht="17.100000000000001" customHeight="1" x14ac:dyDescent="0.25">
      <c r="A1" s="208" t="s">
        <v>301</v>
      </c>
      <c r="B1" s="208"/>
      <c r="C1" s="163" t="s">
        <v>271</v>
      </c>
    </row>
    <row r="2" spans="1:3" ht="17.100000000000001" customHeight="1" x14ac:dyDescent="0.25">
      <c r="A2" s="164" t="s">
        <v>272</v>
      </c>
      <c r="B2" s="171" t="s">
        <v>302</v>
      </c>
      <c r="C2" s="165">
        <v>0.97894736999999998</v>
      </c>
    </row>
    <row r="3" spans="1:3" ht="17.100000000000001" customHeight="1" x14ac:dyDescent="0.25">
      <c r="A3" s="164" t="s">
        <v>272</v>
      </c>
      <c r="B3" s="171" t="s">
        <v>303</v>
      </c>
      <c r="C3" s="165">
        <v>2.1052629999999999E-2</v>
      </c>
    </row>
    <row r="4" spans="1:3" ht="17.100000000000001" customHeight="1" x14ac:dyDescent="0.25">
      <c r="A4" s="164" t="s">
        <v>272</v>
      </c>
      <c r="B4" s="178" t="s">
        <v>282</v>
      </c>
      <c r="C4" s="166">
        <v>1</v>
      </c>
    </row>
    <row r="5" spans="1:3" ht="12" customHeight="1" x14ac:dyDescent="0.2">
      <c r="C5" s="162"/>
    </row>
    <row r="6" spans="1:3" ht="17.100000000000001" customHeight="1" x14ac:dyDescent="0.25">
      <c r="A6" s="208" t="s">
        <v>304</v>
      </c>
      <c r="B6" s="208"/>
      <c r="C6" s="177" t="s">
        <v>271</v>
      </c>
    </row>
    <row r="7" spans="1:3" ht="17.100000000000001" customHeight="1" x14ac:dyDescent="0.25">
      <c r="A7" s="164" t="s">
        <v>272</v>
      </c>
      <c r="B7" s="171" t="s">
        <v>115</v>
      </c>
      <c r="C7" s="165">
        <v>0.67605634000000003</v>
      </c>
    </row>
    <row r="8" spans="1:3" ht="17.100000000000001" customHeight="1" x14ac:dyDescent="0.25">
      <c r="A8" s="164" t="s">
        <v>272</v>
      </c>
      <c r="B8" s="171" t="s">
        <v>53</v>
      </c>
      <c r="C8" s="165">
        <v>0.12676055999999999</v>
      </c>
    </row>
    <row r="9" spans="1:3" ht="17.100000000000001" customHeight="1" x14ac:dyDescent="0.25">
      <c r="A9" s="164" t="s">
        <v>272</v>
      </c>
      <c r="B9" s="171" t="s">
        <v>54</v>
      </c>
      <c r="C9" s="165">
        <v>0.13028169000000001</v>
      </c>
    </row>
    <row r="10" spans="1:3" ht="17.100000000000001" customHeight="1" x14ac:dyDescent="0.25">
      <c r="A10" s="164" t="s">
        <v>272</v>
      </c>
      <c r="B10" s="171" t="s">
        <v>55</v>
      </c>
      <c r="C10" s="165">
        <v>2.1126760000000001E-2</v>
      </c>
    </row>
    <row r="11" spans="1:3" ht="17.100000000000001" customHeight="1" x14ac:dyDescent="0.25">
      <c r="A11" s="164" t="s">
        <v>272</v>
      </c>
      <c r="B11" s="171" t="s">
        <v>56</v>
      </c>
      <c r="C11" s="165">
        <v>4.577465E-2</v>
      </c>
    </row>
    <row r="12" spans="1:3" ht="17.100000000000001" customHeight="1" x14ac:dyDescent="0.25">
      <c r="A12" s="164" t="s">
        <v>272</v>
      </c>
      <c r="B12" s="178" t="s">
        <v>282</v>
      </c>
      <c r="C12" s="166">
        <v>1</v>
      </c>
    </row>
    <row r="13" spans="1:3" ht="12" customHeight="1" x14ac:dyDescent="0.2">
      <c r="C13" s="162"/>
    </row>
    <row r="14" spans="1:3" ht="17.100000000000001" customHeight="1" x14ac:dyDescent="0.25">
      <c r="A14" s="208" t="s">
        <v>305</v>
      </c>
      <c r="B14" s="208"/>
      <c r="C14" s="177" t="s">
        <v>271</v>
      </c>
    </row>
    <row r="15" spans="1:3" ht="17.100000000000001" customHeight="1" x14ac:dyDescent="0.25">
      <c r="A15" s="164" t="s">
        <v>272</v>
      </c>
      <c r="B15" s="171" t="s">
        <v>306</v>
      </c>
      <c r="C15" s="165">
        <v>0.49820788999999999</v>
      </c>
    </row>
    <row r="16" spans="1:3" ht="17.100000000000001" customHeight="1" x14ac:dyDescent="0.25">
      <c r="A16" s="164" t="s">
        <v>272</v>
      </c>
      <c r="B16" s="171" t="s">
        <v>202</v>
      </c>
      <c r="C16" s="165">
        <v>0.50179211000000001</v>
      </c>
    </row>
    <row r="17" spans="1:3" ht="17.100000000000001" customHeight="1" x14ac:dyDescent="0.25">
      <c r="A17" s="164" t="s">
        <v>272</v>
      </c>
      <c r="B17" s="178" t="s">
        <v>282</v>
      </c>
      <c r="C17" s="166">
        <v>1</v>
      </c>
    </row>
    <row r="18" spans="1:3" ht="12" customHeight="1" x14ac:dyDescent="0.2">
      <c r="C18" s="162"/>
    </row>
    <row r="19" spans="1:3" ht="17.100000000000001" customHeight="1" x14ac:dyDescent="0.25">
      <c r="A19" s="208" t="s">
        <v>307</v>
      </c>
      <c r="B19" s="208"/>
      <c r="C19" s="177" t="s">
        <v>271</v>
      </c>
    </row>
    <row r="20" spans="1:3" ht="17.100000000000001" customHeight="1" x14ac:dyDescent="0.25">
      <c r="A20" s="164" t="s">
        <v>272</v>
      </c>
      <c r="B20" s="171" t="s">
        <v>308</v>
      </c>
      <c r="C20" s="165">
        <v>3.6496349999999997E-2</v>
      </c>
    </row>
    <row r="21" spans="1:3" ht="17.100000000000001" customHeight="1" x14ac:dyDescent="0.25">
      <c r="A21" s="164" t="s">
        <v>272</v>
      </c>
      <c r="B21" s="171" t="s">
        <v>309</v>
      </c>
      <c r="C21" s="165">
        <v>0.96350365000000004</v>
      </c>
    </row>
    <row r="22" spans="1:3" ht="17.100000000000001" customHeight="1" x14ac:dyDescent="0.25">
      <c r="A22" s="164" t="s">
        <v>272</v>
      </c>
      <c r="B22" s="178" t="s">
        <v>282</v>
      </c>
      <c r="C22" s="166">
        <v>1</v>
      </c>
    </row>
    <row r="23" spans="1:3" ht="12" customHeight="1" x14ac:dyDescent="0.2">
      <c r="C23" s="162"/>
    </row>
    <row r="24" spans="1:3" ht="17.100000000000001" customHeight="1" x14ac:dyDescent="0.25">
      <c r="A24" s="208" t="s">
        <v>310</v>
      </c>
      <c r="B24" s="208"/>
      <c r="C24" s="177" t="s">
        <v>271</v>
      </c>
    </row>
    <row r="25" spans="1:3" ht="17.100000000000001" customHeight="1" x14ac:dyDescent="0.25">
      <c r="A25" s="164" t="s">
        <v>272</v>
      </c>
      <c r="B25" s="171" t="s">
        <v>57</v>
      </c>
      <c r="C25" s="165" t="s">
        <v>293</v>
      </c>
    </row>
    <row r="26" spans="1:3" ht="17.100000000000001" customHeight="1" x14ac:dyDescent="0.25">
      <c r="A26" s="164" t="s">
        <v>272</v>
      </c>
      <c r="B26" s="171" t="s">
        <v>58</v>
      </c>
      <c r="C26" s="165" t="s">
        <v>293</v>
      </c>
    </row>
    <row r="27" spans="1:3" ht="17.100000000000001" customHeight="1" x14ac:dyDescent="0.25">
      <c r="A27" s="164" t="s">
        <v>272</v>
      </c>
      <c r="B27" s="171" t="s">
        <v>59</v>
      </c>
      <c r="C27" s="165" t="s">
        <v>293</v>
      </c>
    </row>
    <row r="28" spans="1:3" ht="17.100000000000001" customHeight="1" x14ac:dyDescent="0.25">
      <c r="A28" s="164" t="s">
        <v>272</v>
      </c>
      <c r="B28" s="171" t="s">
        <v>60</v>
      </c>
      <c r="C28" s="165" t="s">
        <v>293</v>
      </c>
    </row>
    <row r="29" spans="1:3" ht="17.100000000000001" customHeight="1" x14ac:dyDescent="0.25">
      <c r="A29" s="164" t="s">
        <v>272</v>
      </c>
      <c r="B29" s="171" t="s">
        <v>61</v>
      </c>
      <c r="C29" s="165" t="s">
        <v>293</v>
      </c>
    </row>
    <row r="30" spans="1:3" ht="17.100000000000001" customHeight="1" x14ac:dyDescent="0.25">
      <c r="A30" s="164" t="s">
        <v>272</v>
      </c>
      <c r="B30" s="171" t="s">
        <v>62</v>
      </c>
      <c r="C30" s="165" t="s">
        <v>293</v>
      </c>
    </row>
    <row r="31" spans="1:3" ht="17.100000000000001" customHeight="1" x14ac:dyDescent="0.25">
      <c r="A31" s="164" t="s">
        <v>272</v>
      </c>
      <c r="B31" s="178" t="s">
        <v>282</v>
      </c>
      <c r="C31" s="166" t="s">
        <v>293</v>
      </c>
    </row>
    <row r="32" spans="1:3" ht="14.1" customHeight="1" x14ac:dyDescent="0.2">
      <c r="A32" s="213" t="s">
        <v>311</v>
      </c>
      <c r="B32" s="213"/>
      <c r="C32" s="214"/>
    </row>
    <row r="33" spans="1:3" ht="12" customHeight="1" x14ac:dyDescent="0.2">
      <c r="C33" s="162"/>
    </row>
    <row r="34" spans="1:3" ht="17.100000000000001" customHeight="1" x14ac:dyDescent="0.25">
      <c r="A34" s="208" t="s">
        <v>312</v>
      </c>
      <c r="B34" s="208"/>
      <c r="C34" s="177" t="s">
        <v>271</v>
      </c>
    </row>
    <row r="35" spans="1:3" ht="17.100000000000001" customHeight="1" x14ac:dyDescent="0.25">
      <c r="A35" s="164" t="s">
        <v>272</v>
      </c>
      <c r="B35" s="171" t="s">
        <v>63</v>
      </c>
      <c r="C35" s="165" t="s">
        <v>293</v>
      </c>
    </row>
    <row r="36" spans="1:3" ht="17.100000000000001" customHeight="1" x14ac:dyDescent="0.25">
      <c r="A36" s="164" t="s">
        <v>272</v>
      </c>
      <c r="B36" s="171" t="s">
        <v>313</v>
      </c>
      <c r="C36" s="165" t="s">
        <v>293</v>
      </c>
    </row>
    <row r="37" spans="1:3" ht="17.100000000000001" customHeight="1" x14ac:dyDescent="0.25">
      <c r="A37" s="164" t="s">
        <v>272</v>
      </c>
      <c r="B37" s="171" t="s">
        <v>64</v>
      </c>
      <c r="C37" s="165" t="s">
        <v>293</v>
      </c>
    </row>
    <row r="38" spans="1:3" ht="17.100000000000001" customHeight="1" x14ac:dyDescent="0.25">
      <c r="A38" s="164" t="s">
        <v>272</v>
      </c>
      <c r="B38" s="171" t="s">
        <v>65</v>
      </c>
      <c r="C38" s="165" t="s">
        <v>293</v>
      </c>
    </row>
    <row r="39" spans="1:3" ht="17.100000000000001" customHeight="1" x14ac:dyDescent="0.25">
      <c r="A39" s="164" t="s">
        <v>272</v>
      </c>
      <c r="B39" s="171" t="s">
        <v>314</v>
      </c>
      <c r="C39" s="165" t="s">
        <v>293</v>
      </c>
    </row>
    <row r="40" spans="1:3" ht="17.100000000000001" customHeight="1" x14ac:dyDescent="0.25">
      <c r="A40" s="164" t="s">
        <v>272</v>
      </c>
      <c r="B40" s="171" t="s">
        <v>315</v>
      </c>
      <c r="C40" s="165" t="s">
        <v>293</v>
      </c>
    </row>
    <row r="41" spans="1:3" ht="17.100000000000001" customHeight="1" x14ac:dyDescent="0.25">
      <c r="A41" s="164" t="s">
        <v>272</v>
      </c>
      <c r="B41" s="171" t="s">
        <v>316</v>
      </c>
      <c r="C41" s="165" t="s">
        <v>293</v>
      </c>
    </row>
    <row r="42" spans="1:3" ht="17.100000000000001" customHeight="1" x14ac:dyDescent="0.25">
      <c r="A42" s="164" t="s">
        <v>272</v>
      </c>
      <c r="B42" s="171" t="s">
        <v>317</v>
      </c>
      <c r="C42" s="165" t="s">
        <v>293</v>
      </c>
    </row>
    <row r="43" spans="1:3" ht="17.100000000000001" customHeight="1" x14ac:dyDescent="0.25">
      <c r="A43" s="164" t="s">
        <v>272</v>
      </c>
      <c r="B43" s="178" t="s">
        <v>282</v>
      </c>
      <c r="C43" s="166" t="s">
        <v>293</v>
      </c>
    </row>
    <row r="44" spans="1:3" ht="14.1" customHeight="1" x14ac:dyDescent="0.2">
      <c r="A44" s="213" t="s">
        <v>311</v>
      </c>
      <c r="B44" s="213"/>
      <c r="C44" s="214"/>
    </row>
    <row r="45" spans="1:3" ht="12" customHeight="1" x14ac:dyDescent="0.2">
      <c r="C45" s="162"/>
    </row>
    <row r="46" spans="1:3" ht="17.100000000000001" customHeight="1" x14ac:dyDescent="0.25">
      <c r="A46" s="208" t="s">
        <v>318</v>
      </c>
      <c r="B46" s="208"/>
      <c r="C46" s="177" t="s">
        <v>271</v>
      </c>
    </row>
    <row r="47" spans="1:3" ht="17.100000000000001" customHeight="1" x14ac:dyDescent="0.25">
      <c r="A47" s="164" t="s">
        <v>272</v>
      </c>
      <c r="B47" s="171" t="s">
        <v>66</v>
      </c>
      <c r="C47" s="165">
        <v>0</v>
      </c>
    </row>
    <row r="48" spans="1:3" ht="17.100000000000001" customHeight="1" x14ac:dyDescent="0.25">
      <c r="A48" s="164" t="s">
        <v>272</v>
      </c>
      <c r="B48" s="171" t="s">
        <v>67</v>
      </c>
      <c r="C48" s="165">
        <v>0</v>
      </c>
    </row>
    <row r="49" spans="1:3" ht="17.100000000000001" customHeight="1" x14ac:dyDescent="0.25">
      <c r="A49" s="164" t="s">
        <v>272</v>
      </c>
      <c r="B49" s="171" t="s">
        <v>68</v>
      </c>
      <c r="C49" s="165">
        <v>0.24468085000000001</v>
      </c>
    </row>
    <row r="50" spans="1:3" ht="17.100000000000001" customHeight="1" x14ac:dyDescent="0.25">
      <c r="A50" s="164" t="s">
        <v>272</v>
      </c>
      <c r="B50" s="171" t="s">
        <v>69</v>
      </c>
      <c r="C50" s="165">
        <v>0.69858156000000005</v>
      </c>
    </row>
    <row r="51" spans="1:3" ht="17.100000000000001" customHeight="1" x14ac:dyDescent="0.25">
      <c r="A51" s="164" t="s">
        <v>272</v>
      </c>
      <c r="B51" s="171" t="s">
        <v>70</v>
      </c>
      <c r="C51" s="165">
        <v>3.1914890000000001E-2</v>
      </c>
    </row>
    <row r="52" spans="1:3" ht="17.100000000000001" customHeight="1" x14ac:dyDescent="0.25">
      <c r="A52" s="164" t="s">
        <v>272</v>
      </c>
      <c r="B52" s="171" t="s">
        <v>71</v>
      </c>
      <c r="C52" s="165">
        <v>0</v>
      </c>
    </row>
    <row r="53" spans="1:3" ht="17.100000000000001" customHeight="1" x14ac:dyDescent="0.25">
      <c r="A53" s="164" t="s">
        <v>272</v>
      </c>
      <c r="B53" s="171" t="s">
        <v>72</v>
      </c>
      <c r="C53" s="165">
        <v>2.48227E-2</v>
      </c>
    </row>
    <row r="54" spans="1:3" ht="17.100000000000001" customHeight="1" x14ac:dyDescent="0.25">
      <c r="A54" s="164" t="s">
        <v>272</v>
      </c>
      <c r="B54" s="178" t="s">
        <v>282</v>
      </c>
      <c r="C54" s="166">
        <v>1</v>
      </c>
    </row>
    <row r="55" spans="1:3" ht="12" customHeight="1" x14ac:dyDescent="0.2">
      <c r="C55" s="162"/>
    </row>
    <row r="56" spans="1:3" ht="17.100000000000001" customHeight="1" x14ac:dyDescent="0.25">
      <c r="A56" s="208" t="s">
        <v>319</v>
      </c>
      <c r="B56" s="208"/>
      <c r="C56" s="177" t="s">
        <v>271</v>
      </c>
    </row>
    <row r="57" spans="1:3" ht="17.100000000000001" customHeight="1" x14ac:dyDescent="0.25">
      <c r="A57" s="164" t="s">
        <v>272</v>
      </c>
      <c r="B57" s="171" t="s">
        <v>320</v>
      </c>
      <c r="C57" s="165" t="s">
        <v>293</v>
      </c>
    </row>
    <row r="58" spans="1:3" ht="17.100000000000001" customHeight="1" x14ac:dyDescent="0.25">
      <c r="A58" s="164" t="s">
        <v>272</v>
      </c>
      <c r="B58" s="171" t="s">
        <v>321</v>
      </c>
      <c r="C58" s="165" t="s">
        <v>293</v>
      </c>
    </row>
    <row r="59" spans="1:3" ht="17.100000000000001" customHeight="1" x14ac:dyDescent="0.25">
      <c r="A59" s="164" t="s">
        <v>272</v>
      </c>
      <c r="B59" s="171" t="s">
        <v>322</v>
      </c>
      <c r="C59" s="165" t="s">
        <v>293</v>
      </c>
    </row>
    <row r="60" spans="1:3" ht="17.100000000000001" customHeight="1" x14ac:dyDescent="0.25">
      <c r="A60" s="164" t="s">
        <v>272</v>
      </c>
      <c r="B60" s="171" t="s">
        <v>323</v>
      </c>
      <c r="C60" s="165" t="s">
        <v>293</v>
      </c>
    </row>
    <row r="61" spans="1:3" ht="17.100000000000001" customHeight="1" x14ac:dyDescent="0.25">
      <c r="A61" s="164" t="s">
        <v>272</v>
      </c>
      <c r="B61" s="171" t="s">
        <v>324</v>
      </c>
      <c r="C61" s="165" t="s">
        <v>293</v>
      </c>
    </row>
    <row r="62" spans="1:3" ht="17.100000000000001" customHeight="1" x14ac:dyDescent="0.25">
      <c r="A62" s="164" t="s">
        <v>272</v>
      </c>
      <c r="B62" s="171" t="s">
        <v>325</v>
      </c>
      <c r="C62" s="165" t="s">
        <v>293</v>
      </c>
    </row>
    <row r="63" spans="1:3" ht="17.100000000000001" customHeight="1" x14ac:dyDescent="0.25">
      <c r="A63" s="164" t="s">
        <v>272</v>
      </c>
      <c r="B63" s="171" t="s">
        <v>326</v>
      </c>
      <c r="C63" s="165" t="s">
        <v>293</v>
      </c>
    </row>
    <row r="64" spans="1:3" ht="17.100000000000001" customHeight="1" x14ac:dyDescent="0.25">
      <c r="A64" s="164" t="s">
        <v>272</v>
      </c>
      <c r="B64" s="178" t="s">
        <v>282</v>
      </c>
      <c r="C64" s="166" t="s">
        <v>293</v>
      </c>
    </row>
    <row r="65" spans="1:3" ht="14.1" customHeight="1" x14ac:dyDescent="0.2">
      <c r="A65" s="213" t="s">
        <v>311</v>
      </c>
      <c r="B65" s="213"/>
      <c r="C65" s="214"/>
    </row>
    <row r="66" spans="1:3" ht="12" customHeight="1" x14ac:dyDescent="0.2">
      <c r="C66" s="162"/>
    </row>
    <row r="67" spans="1:3" ht="35.1" customHeight="1" x14ac:dyDescent="0.25">
      <c r="A67" s="208" t="s">
        <v>327</v>
      </c>
      <c r="B67" s="208"/>
      <c r="C67" s="177" t="s">
        <v>271</v>
      </c>
    </row>
    <row r="68" spans="1:3" ht="17.100000000000001" customHeight="1" x14ac:dyDescent="0.25">
      <c r="A68" s="164" t="s">
        <v>272</v>
      </c>
      <c r="B68" s="171" t="s">
        <v>320</v>
      </c>
      <c r="C68" s="165" t="s">
        <v>293</v>
      </c>
    </row>
    <row r="69" spans="1:3" ht="17.100000000000001" customHeight="1" x14ac:dyDescent="0.25">
      <c r="A69" s="164" t="s">
        <v>272</v>
      </c>
      <c r="B69" s="171" t="s">
        <v>321</v>
      </c>
      <c r="C69" s="165" t="s">
        <v>293</v>
      </c>
    </row>
    <row r="70" spans="1:3" ht="17.100000000000001" customHeight="1" x14ac:dyDescent="0.25">
      <c r="A70" s="164" t="s">
        <v>272</v>
      </c>
      <c r="B70" s="171" t="s">
        <v>322</v>
      </c>
      <c r="C70" s="165" t="s">
        <v>293</v>
      </c>
    </row>
    <row r="71" spans="1:3" ht="17.100000000000001" customHeight="1" x14ac:dyDescent="0.25">
      <c r="A71" s="164" t="s">
        <v>272</v>
      </c>
      <c r="B71" s="171" t="s">
        <v>323</v>
      </c>
      <c r="C71" s="165" t="s">
        <v>293</v>
      </c>
    </row>
    <row r="72" spans="1:3" ht="17.100000000000001" customHeight="1" x14ac:dyDescent="0.25">
      <c r="A72" s="164" t="s">
        <v>272</v>
      </c>
      <c r="B72" s="171" t="s">
        <v>328</v>
      </c>
      <c r="C72" s="165" t="s">
        <v>293</v>
      </c>
    </row>
    <row r="73" spans="1:3" ht="17.100000000000001" customHeight="1" x14ac:dyDescent="0.25">
      <c r="A73" s="164" t="s">
        <v>272</v>
      </c>
      <c r="B73" s="171" t="s">
        <v>326</v>
      </c>
      <c r="C73" s="165" t="s">
        <v>293</v>
      </c>
    </row>
    <row r="74" spans="1:3" ht="17.100000000000001" customHeight="1" x14ac:dyDescent="0.25">
      <c r="A74" s="164" t="s">
        <v>272</v>
      </c>
      <c r="B74" s="178" t="s">
        <v>282</v>
      </c>
      <c r="C74" s="166" t="s">
        <v>293</v>
      </c>
    </row>
    <row r="75" spans="1:3" ht="14.1" customHeight="1" x14ac:dyDescent="0.2">
      <c r="A75" s="213" t="s">
        <v>311</v>
      </c>
      <c r="B75" s="213"/>
      <c r="C75" s="214"/>
    </row>
    <row r="76" spans="1:3" ht="12" customHeight="1" x14ac:dyDescent="0.2">
      <c r="C76" s="162"/>
    </row>
    <row r="77" spans="1:3" ht="17.100000000000001" customHeight="1" x14ac:dyDescent="0.25">
      <c r="A77" s="208" t="s">
        <v>329</v>
      </c>
      <c r="B77" s="208"/>
      <c r="C77" s="177" t="s">
        <v>271</v>
      </c>
    </row>
    <row r="78" spans="1:3" ht="17.100000000000001" customHeight="1" x14ac:dyDescent="0.25">
      <c r="A78" s="164" t="s">
        <v>272</v>
      </c>
      <c r="B78" s="171" t="s">
        <v>309</v>
      </c>
      <c r="C78" s="165">
        <v>0.78368793999999997</v>
      </c>
    </row>
    <row r="79" spans="1:3" ht="17.100000000000001" customHeight="1" x14ac:dyDescent="0.25">
      <c r="A79" s="164" t="s">
        <v>272</v>
      </c>
      <c r="B79" s="171" t="s">
        <v>330</v>
      </c>
      <c r="C79" s="165">
        <v>3.5460989999999998E-2</v>
      </c>
    </row>
    <row r="80" spans="1:3" ht="17.100000000000001" customHeight="1" x14ac:dyDescent="0.25">
      <c r="A80" s="164" t="s">
        <v>272</v>
      </c>
      <c r="B80" s="171" t="s">
        <v>331</v>
      </c>
      <c r="C80" s="165">
        <v>0.10638298</v>
      </c>
    </row>
    <row r="81" spans="1:3" ht="17.100000000000001" customHeight="1" x14ac:dyDescent="0.25">
      <c r="A81" s="164" t="s">
        <v>272</v>
      </c>
      <c r="B81" s="171" t="s">
        <v>332</v>
      </c>
      <c r="C81" s="165">
        <v>3.9007090000000001E-2</v>
      </c>
    </row>
    <row r="82" spans="1:3" ht="17.100000000000001" customHeight="1" x14ac:dyDescent="0.25">
      <c r="A82" s="164" t="s">
        <v>272</v>
      </c>
      <c r="B82" s="171" t="s">
        <v>333</v>
      </c>
      <c r="C82" s="165">
        <v>3.5460989999999998E-2</v>
      </c>
    </row>
    <row r="83" spans="1:3" ht="17.100000000000001" customHeight="1" x14ac:dyDescent="0.25">
      <c r="A83" s="164" t="s">
        <v>272</v>
      </c>
      <c r="B83" s="178" t="s">
        <v>282</v>
      </c>
      <c r="C83" s="166">
        <v>1</v>
      </c>
    </row>
    <row r="84" spans="1:3" ht="12" customHeight="1" x14ac:dyDescent="0.2">
      <c r="C84" s="162"/>
    </row>
    <row r="85" spans="1:3" ht="17.100000000000001" customHeight="1" x14ac:dyDescent="0.25">
      <c r="A85" s="208" t="s">
        <v>334</v>
      </c>
      <c r="B85" s="208"/>
      <c r="C85" s="177" t="s">
        <v>271</v>
      </c>
    </row>
    <row r="86" spans="1:3" ht="17.100000000000001" customHeight="1" x14ac:dyDescent="0.25">
      <c r="A86" s="164" t="s">
        <v>272</v>
      </c>
      <c r="B86" s="171" t="s">
        <v>335</v>
      </c>
      <c r="C86" s="165">
        <v>2.5089609999999998E-2</v>
      </c>
    </row>
    <row r="87" spans="1:3" ht="17.100000000000001" customHeight="1" x14ac:dyDescent="0.25">
      <c r="A87" s="164" t="s">
        <v>272</v>
      </c>
      <c r="B87" s="171" t="s">
        <v>336</v>
      </c>
      <c r="C87" s="165">
        <v>9.3189960000000002E-2</v>
      </c>
    </row>
    <row r="88" spans="1:3" ht="17.100000000000001" customHeight="1" x14ac:dyDescent="0.25">
      <c r="A88" s="164" t="s">
        <v>272</v>
      </c>
      <c r="B88" s="171" t="s">
        <v>337</v>
      </c>
      <c r="C88" s="165">
        <v>7.8853049999999994E-2</v>
      </c>
    </row>
    <row r="89" spans="1:3" ht="17.100000000000001" customHeight="1" x14ac:dyDescent="0.25">
      <c r="A89" s="164" t="s">
        <v>272</v>
      </c>
      <c r="B89" s="171" t="s">
        <v>338</v>
      </c>
      <c r="C89" s="165">
        <v>0.80286738000000002</v>
      </c>
    </row>
    <row r="90" spans="1:3" ht="17.100000000000001" customHeight="1" x14ac:dyDescent="0.25">
      <c r="A90" s="164" t="s">
        <v>272</v>
      </c>
      <c r="B90" s="178" t="s">
        <v>282</v>
      </c>
      <c r="C90" s="166">
        <v>1</v>
      </c>
    </row>
    <row r="91" spans="1:3" ht="12" customHeight="1" x14ac:dyDescent="0.2">
      <c r="C91" s="162"/>
    </row>
    <row r="92" spans="1:3" ht="17.100000000000001" customHeight="1" x14ac:dyDescent="0.25">
      <c r="A92" s="208" t="s">
        <v>339</v>
      </c>
      <c r="B92" s="208"/>
      <c r="C92" s="177" t="s">
        <v>271</v>
      </c>
    </row>
    <row r="93" spans="1:3" ht="17.100000000000001" customHeight="1" x14ac:dyDescent="0.25">
      <c r="A93" s="164" t="s">
        <v>272</v>
      </c>
      <c r="B93" s="171" t="s">
        <v>308</v>
      </c>
      <c r="C93" s="165">
        <v>0</v>
      </c>
    </row>
    <row r="94" spans="1:3" ht="17.100000000000001" customHeight="1" x14ac:dyDescent="0.25">
      <c r="A94" s="164" t="s">
        <v>272</v>
      </c>
      <c r="B94" s="171" t="s">
        <v>309</v>
      </c>
      <c r="C94" s="165">
        <v>1</v>
      </c>
    </row>
    <row r="95" spans="1:3" ht="17.100000000000001" customHeight="1" x14ac:dyDescent="0.25">
      <c r="A95" s="164" t="s">
        <v>272</v>
      </c>
      <c r="B95" s="178" t="s">
        <v>282</v>
      </c>
      <c r="C95" s="166">
        <v>1</v>
      </c>
    </row>
    <row r="96" spans="1:3" ht="12" customHeight="1" x14ac:dyDescent="0.2">
      <c r="C96" s="162"/>
    </row>
    <row r="97" spans="1:3" ht="17.100000000000001" customHeight="1" x14ac:dyDescent="0.25">
      <c r="A97" s="208" t="s">
        <v>340</v>
      </c>
      <c r="B97" s="208"/>
      <c r="C97" s="177" t="s">
        <v>271</v>
      </c>
    </row>
    <row r="98" spans="1:3" ht="17.100000000000001" customHeight="1" x14ac:dyDescent="0.25">
      <c r="A98" s="164" t="s">
        <v>272</v>
      </c>
      <c r="B98" s="171" t="s">
        <v>341</v>
      </c>
      <c r="C98" s="165">
        <v>0.90601503999999999</v>
      </c>
    </row>
    <row r="99" spans="1:3" ht="17.100000000000001" customHeight="1" x14ac:dyDescent="0.25">
      <c r="A99" s="164" t="s">
        <v>272</v>
      </c>
      <c r="B99" s="171" t="s">
        <v>342</v>
      </c>
      <c r="C99" s="165">
        <v>4.8872180000000001E-2</v>
      </c>
    </row>
    <row r="100" spans="1:3" ht="17.100000000000001" customHeight="1" x14ac:dyDescent="0.25">
      <c r="A100" s="164" t="s">
        <v>272</v>
      </c>
      <c r="B100" s="171" t="s">
        <v>343</v>
      </c>
      <c r="C100" s="165">
        <v>1.879699E-2</v>
      </c>
    </row>
    <row r="101" spans="1:3" ht="17.100000000000001" customHeight="1" x14ac:dyDescent="0.25">
      <c r="A101" s="179" t="s">
        <v>272</v>
      </c>
      <c r="B101" s="180" t="s">
        <v>344</v>
      </c>
      <c r="C101" s="181">
        <v>2.6315789999999999E-2</v>
      </c>
    </row>
    <row r="102" spans="1:3" ht="17.100000000000001" customHeight="1" x14ac:dyDescent="0.25">
      <c r="A102" s="179" t="s">
        <v>272</v>
      </c>
      <c r="B102" s="182" t="s">
        <v>282</v>
      </c>
      <c r="C102" s="183">
        <v>1</v>
      </c>
    </row>
    <row r="103" spans="1:3" ht="12" customHeight="1" x14ac:dyDescent="0.2">
      <c r="C103" s="162"/>
    </row>
    <row r="104" spans="1:3" ht="17.100000000000001" customHeight="1" x14ac:dyDescent="0.25">
      <c r="A104" s="212" t="s">
        <v>345</v>
      </c>
      <c r="B104" s="212"/>
      <c r="C104" s="184" t="s">
        <v>271</v>
      </c>
    </row>
    <row r="105" spans="1:3" ht="17.100000000000001" customHeight="1" x14ac:dyDescent="0.25">
      <c r="A105" s="179" t="s">
        <v>272</v>
      </c>
      <c r="B105" s="180" t="s">
        <v>346</v>
      </c>
      <c r="C105" s="181" t="s">
        <v>293</v>
      </c>
    </row>
    <row r="106" spans="1:3" ht="17.100000000000001" customHeight="1" x14ac:dyDescent="0.25">
      <c r="A106" s="179" t="s">
        <v>272</v>
      </c>
      <c r="B106" s="180" t="s">
        <v>347</v>
      </c>
      <c r="C106" s="181" t="s">
        <v>293</v>
      </c>
    </row>
    <row r="107" spans="1:3" ht="17.100000000000001" customHeight="1" x14ac:dyDescent="0.25">
      <c r="A107" s="179" t="s">
        <v>272</v>
      </c>
      <c r="B107" s="180" t="s">
        <v>348</v>
      </c>
      <c r="C107" s="181" t="s">
        <v>293</v>
      </c>
    </row>
    <row r="108" spans="1:3" ht="17.100000000000001" customHeight="1" x14ac:dyDescent="0.25">
      <c r="A108" s="179" t="s">
        <v>272</v>
      </c>
      <c r="B108" s="180" t="s">
        <v>349</v>
      </c>
      <c r="C108" s="181" t="s">
        <v>293</v>
      </c>
    </row>
    <row r="109" spans="1:3" ht="17.100000000000001" customHeight="1" x14ac:dyDescent="0.25">
      <c r="A109" s="179" t="s">
        <v>272</v>
      </c>
      <c r="B109" s="182" t="s">
        <v>282</v>
      </c>
      <c r="C109" s="183" t="s">
        <v>293</v>
      </c>
    </row>
    <row r="110" spans="1:3" ht="14.1" customHeight="1" x14ac:dyDescent="0.2">
      <c r="A110" s="210" t="s">
        <v>311</v>
      </c>
      <c r="B110" s="210"/>
      <c r="C110" s="211"/>
    </row>
    <row r="111" spans="1:3" ht="12" customHeight="1" x14ac:dyDescent="0.2">
      <c r="C111" s="162"/>
    </row>
    <row r="112" spans="1:3" ht="17.100000000000001" customHeight="1" x14ac:dyDescent="0.25">
      <c r="A112" s="212" t="s">
        <v>350</v>
      </c>
      <c r="B112" s="212"/>
      <c r="C112" s="184" t="s">
        <v>271</v>
      </c>
    </row>
    <row r="113" spans="1:3" ht="17.100000000000001" customHeight="1" x14ac:dyDescent="0.25">
      <c r="A113" s="179" t="s">
        <v>272</v>
      </c>
      <c r="B113" s="180" t="s">
        <v>308</v>
      </c>
      <c r="C113" s="181">
        <v>4.3478259999999998E-2</v>
      </c>
    </row>
    <row r="114" spans="1:3" ht="17.100000000000001" customHeight="1" x14ac:dyDescent="0.25">
      <c r="A114" s="179" t="s">
        <v>272</v>
      </c>
      <c r="B114" s="180" t="s">
        <v>309</v>
      </c>
      <c r="C114" s="181">
        <v>0.95652174000000001</v>
      </c>
    </row>
    <row r="115" spans="1:3" ht="17.100000000000001" customHeight="1" x14ac:dyDescent="0.25">
      <c r="A115" s="179" t="s">
        <v>272</v>
      </c>
      <c r="B115" s="182" t="s">
        <v>282</v>
      </c>
      <c r="C115" s="183">
        <v>1</v>
      </c>
    </row>
    <row r="116" spans="1:3" ht="12" customHeight="1" x14ac:dyDescent="0.2">
      <c r="C116" s="162"/>
    </row>
    <row r="117" spans="1:3" ht="17.100000000000001" customHeight="1" x14ac:dyDescent="0.25">
      <c r="A117" s="212" t="s">
        <v>351</v>
      </c>
      <c r="B117" s="212"/>
      <c r="C117" s="184" t="s">
        <v>271</v>
      </c>
    </row>
    <row r="118" spans="1:3" ht="17.100000000000001" customHeight="1" x14ac:dyDescent="0.25">
      <c r="A118" s="179" t="s">
        <v>272</v>
      </c>
      <c r="B118" s="180" t="s">
        <v>73</v>
      </c>
      <c r="C118" s="181" t="s">
        <v>293</v>
      </c>
    </row>
    <row r="119" spans="1:3" ht="17.100000000000001" customHeight="1" x14ac:dyDescent="0.25">
      <c r="A119" s="179" t="s">
        <v>272</v>
      </c>
      <c r="B119" s="180" t="s">
        <v>352</v>
      </c>
      <c r="C119" s="181" t="s">
        <v>293</v>
      </c>
    </row>
    <row r="120" spans="1:3" ht="17.100000000000001" customHeight="1" x14ac:dyDescent="0.25">
      <c r="A120" s="179" t="s">
        <v>272</v>
      </c>
      <c r="B120" s="180" t="s">
        <v>353</v>
      </c>
      <c r="C120" s="181" t="s">
        <v>293</v>
      </c>
    </row>
    <row r="121" spans="1:3" ht="17.100000000000001" customHeight="1" x14ac:dyDescent="0.25">
      <c r="A121" s="179" t="s">
        <v>272</v>
      </c>
      <c r="B121" s="180" t="s">
        <v>354</v>
      </c>
      <c r="C121" s="181" t="s">
        <v>293</v>
      </c>
    </row>
    <row r="122" spans="1:3" ht="17.100000000000001" customHeight="1" x14ac:dyDescent="0.25">
      <c r="A122" s="179" t="s">
        <v>272</v>
      </c>
      <c r="B122" s="180" t="s">
        <v>355</v>
      </c>
      <c r="C122" s="181" t="s">
        <v>293</v>
      </c>
    </row>
    <row r="123" spans="1:3" ht="17.100000000000001" customHeight="1" x14ac:dyDescent="0.25">
      <c r="A123" s="179" t="s">
        <v>272</v>
      </c>
      <c r="B123" s="180" t="s">
        <v>356</v>
      </c>
      <c r="C123" s="181" t="s">
        <v>293</v>
      </c>
    </row>
    <row r="124" spans="1:3" ht="17.100000000000001" customHeight="1" x14ac:dyDescent="0.25">
      <c r="A124" s="179" t="s">
        <v>272</v>
      </c>
      <c r="B124" s="182" t="s">
        <v>282</v>
      </c>
      <c r="C124" s="183" t="s">
        <v>293</v>
      </c>
    </row>
    <row r="125" spans="1:3" ht="14.1" customHeight="1" x14ac:dyDescent="0.2">
      <c r="A125" s="210" t="s">
        <v>311</v>
      </c>
      <c r="B125" s="210"/>
      <c r="C125" s="211"/>
    </row>
    <row r="126" spans="1:3" ht="12" customHeight="1" x14ac:dyDescent="0.2">
      <c r="C126" s="162"/>
    </row>
    <row r="127" spans="1:3" ht="15.95" customHeight="1" x14ac:dyDescent="0.2">
      <c r="A127" s="156" t="s">
        <v>357</v>
      </c>
      <c r="C127" s="162"/>
    </row>
    <row r="128" spans="1:3" ht="12" customHeight="1" x14ac:dyDescent="0.2">
      <c r="C128" s="162"/>
    </row>
    <row r="129" spans="3:3" ht="12" customHeight="1" x14ac:dyDescent="0.2">
      <c r="C129" s="162"/>
    </row>
    <row r="130" spans="3:3" ht="12" customHeight="1" x14ac:dyDescent="0.2">
      <c r="C130" s="162"/>
    </row>
    <row r="131" spans="3:3" ht="12" customHeight="1" x14ac:dyDescent="0.2">
      <c r="C131" s="162"/>
    </row>
    <row r="132" spans="3:3" ht="12" customHeight="1" x14ac:dyDescent="0.2">
      <c r="C132" s="162"/>
    </row>
    <row r="133" spans="3:3" ht="12" customHeight="1" x14ac:dyDescent="0.2">
      <c r="C133" s="162"/>
    </row>
    <row r="134" spans="3:3" ht="12" customHeight="1" x14ac:dyDescent="0.2">
      <c r="C134" s="162"/>
    </row>
    <row r="135" spans="3:3" ht="12" customHeight="1" x14ac:dyDescent="0.2">
      <c r="C135" s="162"/>
    </row>
    <row r="136" spans="3:3" ht="12" customHeight="1" x14ac:dyDescent="0.2">
      <c r="C136" s="162"/>
    </row>
    <row r="137" spans="3:3" ht="12" customHeight="1" x14ac:dyDescent="0.2">
      <c r="C137" s="162"/>
    </row>
    <row r="138" spans="3:3" ht="12" customHeight="1" x14ac:dyDescent="0.2">
      <c r="C138" s="162"/>
    </row>
    <row r="139" spans="3:3" ht="12" customHeight="1" x14ac:dyDescent="0.2">
      <c r="C139" s="162"/>
    </row>
    <row r="140" spans="3:3" ht="12" customHeight="1" x14ac:dyDescent="0.2">
      <c r="C140" s="162"/>
    </row>
    <row r="141" spans="3:3" ht="12" customHeight="1" x14ac:dyDescent="0.2">
      <c r="C141" s="162"/>
    </row>
    <row r="142" spans="3:3" ht="12" customHeight="1" x14ac:dyDescent="0.2">
      <c r="C142" s="162"/>
    </row>
    <row r="143" spans="3:3" ht="12" customHeight="1" x14ac:dyDescent="0.2">
      <c r="C143" s="162"/>
    </row>
    <row r="144" spans="3:3" ht="12" customHeight="1" x14ac:dyDescent="0.2">
      <c r="C144" s="162"/>
    </row>
    <row r="145" spans="3:3" ht="12" customHeight="1" x14ac:dyDescent="0.2">
      <c r="C145" s="162"/>
    </row>
    <row r="146" spans="3:3" ht="12" customHeight="1" x14ac:dyDescent="0.2">
      <c r="C146" s="162"/>
    </row>
    <row r="147" spans="3:3" ht="12" customHeight="1" x14ac:dyDescent="0.2">
      <c r="C147" s="162"/>
    </row>
    <row r="148" spans="3:3" ht="12" customHeight="1" x14ac:dyDescent="0.2">
      <c r="C148" s="162"/>
    </row>
    <row r="149" spans="3:3" ht="12" customHeight="1" x14ac:dyDescent="0.2">
      <c r="C149" s="162"/>
    </row>
    <row r="150" spans="3:3" ht="12" customHeight="1" x14ac:dyDescent="0.2">
      <c r="C150" s="162"/>
    </row>
    <row r="151" spans="3:3" ht="12" customHeight="1" x14ac:dyDescent="0.2">
      <c r="C151" s="162"/>
    </row>
    <row r="152" spans="3:3" ht="12" customHeight="1" x14ac:dyDescent="0.2">
      <c r="C152" s="162"/>
    </row>
    <row r="153" spans="3:3" ht="12" customHeight="1" x14ac:dyDescent="0.2">
      <c r="C153" s="162"/>
    </row>
    <row r="154" spans="3:3" ht="12" customHeight="1" x14ac:dyDescent="0.2">
      <c r="C154" s="162"/>
    </row>
    <row r="155" spans="3:3" ht="12" customHeight="1" x14ac:dyDescent="0.2">
      <c r="C155" s="162"/>
    </row>
    <row r="156" spans="3:3" ht="12" customHeight="1" x14ac:dyDescent="0.2">
      <c r="C156" s="162"/>
    </row>
    <row r="157" spans="3:3" ht="12" customHeight="1" x14ac:dyDescent="0.2">
      <c r="C157" s="162"/>
    </row>
    <row r="158" spans="3:3" ht="12" customHeight="1" x14ac:dyDescent="0.2">
      <c r="C158" s="162"/>
    </row>
    <row r="159" spans="3:3" ht="12" customHeight="1" x14ac:dyDescent="0.2">
      <c r="C159" s="162"/>
    </row>
    <row r="160" spans="3:3" ht="12" customHeight="1" x14ac:dyDescent="0.2">
      <c r="C160" s="162"/>
    </row>
    <row r="161" spans="3:3" ht="12" customHeight="1" x14ac:dyDescent="0.2">
      <c r="C161" s="162"/>
    </row>
    <row r="162" spans="3:3" ht="12" customHeight="1" x14ac:dyDescent="0.2">
      <c r="C162" s="162"/>
    </row>
    <row r="163" spans="3:3" ht="12" customHeight="1" x14ac:dyDescent="0.2">
      <c r="C163" s="162"/>
    </row>
    <row r="164" spans="3:3" ht="12" customHeight="1" x14ac:dyDescent="0.2">
      <c r="C164" s="162"/>
    </row>
    <row r="165" spans="3:3" ht="12" customHeight="1" x14ac:dyDescent="0.2">
      <c r="C165" s="162"/>
    </row>
    <row r="166" spans="3:3" ht="12" customHeight="1" x14ac:dyDescent="0.2">
      <c r="C166" s="162"/>
    </row>
    <row r="167" spans="3:3" ht="12" customHeight="1" x14ac:dyDescent="0.2">
      <c r="C167" s="162"/>
    </row>
    <row r="168" spans="3:3" ht="12" customHeight="1" x14ac:dyDescent="0.2">
      <c r="C168" s="162"/>
    </row>
    <row r="169" spans="3:3" ht="12" customHeight="1" x14ac:dyDescent="0.2">
      <c r="C169" s="162"/>
    </row>
    <row r="170" spans="3:3" ht="12" customHeight="1" x14ac:dyDescent="0.2">
      <c r="C170" s="162"/>
    </row>
    <row r="171" spans="3:3" ht="12" customHeight="1" x14ac:dyDescent="0.2">
      <c r="C171" s="162"/>
    </row>
    <row r="172" spans="3:3" ht="12" customHeight="1" x14ac:dyDescent="0.2">
      <c r="C172" s="162"/>
    </row>
    <row r="173" spans="3:3" ht="12" customHeight="1" x14ac:dyDescent="0.2">
      <c r="C173" s="162"/>
    </row>
    <row r="174" spans="3:3" ht="12" customHeight="1" x14ac:dyDescent="0.2">
      <c r="C174" s="162"/>
    </row>
    <row r="175" spans="3:3" ht="12" customHeight="1" x14ac:dyDescent="0.2">
      <c r="C175" s="162"/>
    </row>
    <row r="176" spans="3:3" ht="12" customHeight="1" x14ac:dyDescent="0.2">
      <c r="C176" s="162"/>
    </row>
    <row r="177" spans="3:3" ht="12" customHeight="1" x14ac:dyDescent="0.2">
      <c r="C177" s="162"/>
    </row>
    <row r="178" spans="3:3" ht="12" customHeight="1" x14ac:dyDescent="0.2">
      <c r="C178" s="162"/>
    </row>
    <row r="179" spans="3:3" ht="12" customHeight="1" x14ac:dyDescent="0.2">
      <c r="C179" s="162"/>
    </row>
    <row r="180" spans="3:3" ht="12" customHeight="1" x14ac:dyDescent="0.2">
      <c r="C180" s="162"/>
    </row>
    <row r="181" spans="3:3" ht="12" customHeight="1" x14ac:dyDescent="0.2">
      <c r="C181" s="162"/>
    </row>
    <row r="182" spans="3:3" ht="12" customHeight="1" x14ac:dyDescent="0.2">
      <c r="C182" s="162"/>
    </row>
    <row r="183" spans="3:3" ht="12" customHeight="1" x14ac:dyDescent="0.2">
      <c r="C183" s="162"/>
    </row>
    <row r="184" spans="3:3" ht="12" customHeight="1" x14ac:dyDescent="0.2">
      <c r="C184" s="162"/>
    </row>
    <row r="185" spans="3:3" ht="12" customHeight="1" x14ac:dyDescent="0.2">
      <c r="C185" s="162"/>
    </row>
    <row r="186" spans="3:3" ht="12" customHeight="1" x14ac:dyDescent="0.2">
      <c r="C186" s="162"/>
    </row>
    <row r="187" spans="3:3" ht="12" customHeight="1" x14ac:dyDescent="0.2">
      <c r="C187" s="162"/>
    </row>
    <row r="188" spans="3:3" ht="12" customHeight="1" x14ac:dyDescent="0.2">
      <c r="C188" s="162"/>
    </row>
    <row r="189" spans="3:3" ht="12" customHeight="1" x14ac:dyDescent="0.2">
      <c r="C189" s="162"/>
    </row>
    <row r="190" spans="3:3" ht="12" customHeight="1" x14ac:dyDescent="0.2">
      <c r="C190" s="162"/>
    </row>
    <row r="191" spans="3:3" ht="12" customHeight="1" x14ac:dyDescent="0.2">
      <c r="C191" s="162"/>
    </row>
    <row r="192" spans="3:3" ht="12" customHeight="1" x14ac:dyDescent="0.2">
      <c r="C192" s="162"/>
    </row>
    <row r="193" spans="3:3" ht="12" customHeight="1" x14ac:dyDescent="0.2">
      <c r="C193" s="162"/>
    </row>
    <row r="194" spans="3:3" ht="12" customHeight="1" x14ac:dyDescent="0.2">
      <c r="C194" s="162"/>
    </row>
    <row r="195" spans="3:3" ht="12" customHeight="1" x14ac:dyDescent="0.2">
      <c r="C195" s="162"/>
    </row>
    <row r="196" spans="3:3" ht="12" customHeight="1" x14ac:dyDescent="0.2">
      <c r="C196" s="162"/>
    </row>
    <row r="197" spans="3:3" ht="12" customHeight="1" x14ac:dyDescent="0.2">
      <c r="C197" s="162"/>
    </row>
    <row r="198" spans="3:3" ht="12" customHeight="1" x14ac:dyDescent="0.2">
      <c r="C198" s="162"/>
    </row>
    <row r="199" spans="3:3" ht="12" customHeight="1" x14ac:dyDescent="0.2">
      <c r="C199" s="162"/>
    </row>
    <row r="200" spans="3:3" ht="12" customHeight="1" x14ac:dyDescent="0.2">
      <c r="C200" s="162"/>
    </row>
  </sheetData>
  <mergeCells count="22">
    <mergeCell ref="A67:B67"/>
    <mergeCell ref="A1:B1"/>
    <mergeCell ref="A6:B6"/>
    <mergeCell ref="A14:B14"/>
    <mergeCell ref="A19:B19"/>
    <mergeCell ref="A24:B24"/>
    <mergeCell ref="A32:C32"/>
    <mergeCell ref="A34:B34"/>
    <mergeCell ref="A44:C44"/>
    <mergeCell ref="A46:B46"/>
    <mergeCell ref="A56:B56"/>
    <mergeCell ref="A65:C65"/>
    <mergeCell ref="A110:C110"/>
    <mergeCell ref="A112:B112"/>
    <mergeCell ref="A117:B117"/>
    <mergeCell ref="A125:C125"/>
    <mergeCell ref="A75:C75"/>
    <mergeCell ref="A77:B77"/>
    <mergeCell ref="A85:B85"/>
    <mergeCell ref="A92:B92"/>
    <mergeCell ref="A97:B97"/>
    <mergeCell ref="A104:B104"/>
  </mergeCells>
  <pageMargins left="0.05" right="0.05" top="0.5" bottom="0.5" header="0" footer="0"/>
  <pageSetup orientation="portrait" horizontalDpi="300" verticalDpi="300"/>
  <headerFooter>
    <oddHeader>Demographics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75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2" customHeight="1" x14ac:dyDescent="0.2"/>
  <cols>
    <col min="1" max="1" width="15.7109375" style="150" bestFit="1" customWidth="1"/>
    <col min="2" max="3" width="5.7109375" style="150" bestFit="1" customWidth="1"/>
    <col min="4" max="4" width="100.7109375" style="150" bestFit="1" customWidth="1"/>
    <col min="5" max="5" width="8.7109375" style="162" bestFit="1" customWidth="1"/>
    <col min="6" max="6" width="13.7109375" style="162" bestFit="1" customWidth="1"/>
    <col min="7" max="7" width="9.7109375" style="162" bestFit="1" customWidth="1"/>
    <col min="8" max="9" width="9.7109375" style="161" bestFit="1" customWidth="1"/>
    <col min="10" max="16384" width="11.42578125" style="150"/>
  </cols>
  <sheetData>
    <row r="1" spans="1:9" ht="161.1" customHeight="1" x14ac:dyDescent="0.25">
      <c r="A1" s="143" t="s">
        <v>224</v>
      </c>
      <c r="B1" s="143" t="s">
        <v>358</v>
      </c>
      <c r="C1" s="143" t="s">
        <v>191</v>
      </c>
      <c r="D1" s="143" t="s">
        <v>225</v>
      </c>
      <c r="E1" s="192" t="s">
        <v>226</v>
      </c>
      <c r="F1" s="192" t="s">
        <v>359</v>
      </c>
      <c r="G1" s="192" t="s">
        <v>232</v>
      </c>
      <c r="H1" s="191" t="s">
        <v>238</v>
      </c>
      <c r="I1" s="191" t="s">
        <v>239</v>
      </c>
    </row>
    <row r="2" spans="1:9" ht="17.100000000000001" customHeight="1" x14ac:dyDescent="0.25">
      <c r="A2" s="151" t="s">
        <v>240</v>
      </c>
      <c r="B2" s="152">
        <v>2018</v>
      </c>
      <c r="C2" s="185">
        <v>1</v>
      </c>
      <c r="D2" s="151" t="s">
        <v>241</v>
      </c>
      <c r="E2" s="186">
        <v>0.84184137999999997</v>
      </c>
      <c r="F2" s="187">
        <v>9.9940230000000005E-2</v>
      </c>
      <c r="G2" s="153">
        <v>5.8218390000000002E-2</v>
      </c>
      <c r="H2" s="160">
        <v>288</v>
      </c>
      <c r="I2" s="160" t="s">
        <v>149</v>
      </c>
    </row>
    <row r="3" spans="1:9" ht="17.100000000000001" customHeight="1" x14ac:dyDescent="0.25">
      <c r="A3" s="151" t="s">
        <v>240</v>
      </c>
      <c r="B3" s="152">
        <v>2018</v>
      </c>
      <c r="C3" s="185">
        <v>2</v>
      </c>
      <c r="D3" s="151" t="s">
        <v>0</v>
      </c>
      <c r="E3" s="186">
        <v>0.86238192000000002</v>
      </c>
      <c r="F3" s="187">
        <v>9.3331250000000004E-2</v>
      </c>
      <c r="G3" s="153">
        <v>4.4286829999999999E-2</v>
      </c>
      <c r="H3" s="160">
        <v>288</v>
      </c>
      <c r="I3" s="160" t="s">
        <v>149</v>
      </c>
    </row>
    <row r="4" spans="1:9" ht="17.100000000000001" customHeight="1" x14ac:dyDescent="0.25">
      <c r="A4" s="151" t="s">
        <v>240</v>
      </c>
      <c r="B4" s="152">
        <v>2018</v>
      </c>
      <c r="C4" s="185">
        <v>3</v>
      </c>
      <c r="D4" s="151" t="s">
        <v>1</v>
      </c>
      <c r="E4" s="186">
        <v>0.79432796000000006</v>
      </c>
      <c r="F4" s="187">
        <v>0.10934039</v>
      </c>
      <c r="G4" s="153">
        <v>9.6331650000000005E-2</v>
      </c>
      <c r="H4" s="160">
        <v>288</v>
      </c>
      <c r="I4" s="160" t="s">
        <v>149</v>
      </c>
    </row>
    <row r="5" spans="1:9" ht="17.100000000000001" customHeight="1" x14ac:dyDescent="0.25">
      <c r="A5" s="151" t="s">
        <v>240</v>
      </c>
      <c r="B5" s="152">
        <v>2018</v>
      </c>
      <c r="C5" s="185">
        <v>4</v>
      </c>
      <c r="D5" s="151" t="s">
        <v>75</v>
      </c>
      <c r="E5" s="186">
        <v>0.84282022000000001</v>
      </c>
      <c r="F5" s="187">
        <v>9.29392E-2</v>
      </c>
      <c r="G5" s="153">
        <v>6.4240580000000005E-2</v>
      </c>
      <c r="H5" s="160">
        <v>289</v>
      </c>
      <c r="I5" s="160" t="s">
        <v>149</v>
      </c>
    </row>
    <row r="6" spans="1:9" ht="17.100000000000001" customHeight="1" x14ac:dyDescent="0.25">
      <c r="A6" s="151" t="s">
        <v>240</v>
      </c>
      <c r="B6" s="152">
        <v>2018</v>
      </c>
      <c r="C6" s="185">
        <v>5</v>
      </c>
      <c r="D6" s="151" t="s">
        <v>2</v>
      </c>
      <c r="E6" s="186">
        <v>0.89514590000000005</v>
      </c>
      <c r="F6" s="187">
        <v>7.8526079999999998E-2</v>
      </c>
      <c r="G6" s="153">
        <v>2.6328020000000001E-2</v>
      </c>
      <c r="H6" s="160">
        <v>290</v>
      </c>
      <c r="I6" s="160" t="s">
        <v>149</v>
      </c>
    </row>
    <row r="7" spans="1:9" ht="17.100000000000001" customHeight="1" x14ac:dyDescent="0.25">
      <c r="A7" s="151" t="s">
        <v>240</v>
      </c>
      <c r="B7" s="152">
        <v>2018</v>
      </c>
      <c r="C7" s="185">
        <v>6</v>
      </c>
      <c r="D7" s="151" t="s">
        <v>3</v>
      </c>
      <c r="E7" s="186">
        <v>0.90377335999999997</v>
      </c>
      <c r="F7" s="187">
        <v>6.1539730000000001E-2</v>
      </c>
      <c r="G7" s="153">
        <v>3.4686910000000001E-2</v>
      </c>
      <c r="H7" s="160">
        <v>287</v>
      </c>
      <c r="I7" s="160" t="s">
        <v>149</v>
      </c>
    </row>
    <row r="8" spans="1:9" ht="17.100000000000001" customHeight="1" x14ac:dyDescent="0.25">
      <c r="A8" s="151" t="s">
        <v>240</v>
      </c>
      <c r="B8" s="152">
        <v>2018</v>
      </c>
      <c r="C8" s="185">
        <v>7</v>
      </c>
      <c r="D8" s="151" t="s">
        <v>80</v>
      </c>
      <c r="E8" s="186">
        <v>0.98562311999999996</v>
      </c>
      <c r="F8" s="187">
        <v>1.437688E-2</v>
      </c>
      <c r="G8" s="153">
        <v>0</v>
      </c>
      <c r="H8" s="160">
        <v>288</v>
      </c>
      <c r="I8" s="160" t="s">
        <v>149</v>
      </c>
    </row>
    <row r="9" spans="1:9" ht="17.100000000000001" customHeight="1" x14ac:dyDescent="0.25">
      <c r="A9" s="151" t="s">
        <v>240</v>
      </c>
      <c r="B9" s="152">
        <v>2018</v>
      </c>
      <c r="C9" s="185">
        <v>8</v>
      </c>
      <c r="D9" s="151" t="s">
        <v>4</v>
      </c>
      <c r="E9" s="186">
        <v>0.92553346999999997</v>
      </c>
      <c r="F9" s="187">
        <v>6.113126E-2</v>
      </c>
      <c r="G9" s="153">
        <v>1.333527E-2</v>
      </c>
      <c r="H9" s="160">
        <v>286</v>
      </c>
      <c r="I9" s="160" t="s">
        <v>149</v>
      </c>
    </row>
    <row r="10" spans="1:9" ht="17.100000000000001" customHeight="1" x14ac:dyDescent="0.25">
      <c r="A10" s="151" t="s">
        <v>240</v>
      </c>
      <c r="B10" s="152">
        <v>2018</v>
      </c>
      <c r="C10" s="185">
        <v>9</v>
      </c>
      <c r="D10" s="151" t="s">
        <v>242</v>
      </c>
      <c r="E10" s="186">
        <v>0.67226489</v>
      </c>
      <c r="F10" s="187">
        <v>0.15051157000000001</v>
      </c>
      <c r="G10" s="153">
        <v>0.17722354000000001</v>
      </c>
      <c r="H10" s="160">
        <v>288</v>
      </c>
      <c r="I10" s="160">
        <v>0</v>
      </c>
    </row>
    <row r="11" spans="1:9" ht="17.100000000000001" customHeight="1" x14ac:dyDescent="0.25">
      <c r="A11" s="151" t="s">
        <v>240</v>
      </c>
      <c r="B11" s="152">
        <v>2018</v>
      </c>
      <c r="C11" s="185">
        <v>10</v>
      </c>
      <c r="D11" s="151" t="s">
        <v>243</v>
      </c>
      <c r="E11" s="186">
        <v>0.72037711999999998</v>
      </c>
      <c r="F11" s="187">
        <v>0.12546651</v>
      </c>
      <c r="G11" s="153">
        <v>0.15415636999999999</v>
      </c>
      <c r="H11" s="160">
        <v>289</v>
      </c>
      <c r="I11" s="160">
        <v>0</v>
      </c>
    </row>
    <row r="12" spans="1:9" ht="17.100000000000001" customHeight="1" x14ac:dyDescent="0.25">
      <c r="A12" s="151" t="s">
        <v>240</v>
      </c>
      <c r="B12" s="152">
        <v>2018</v>
      </c>
      <c r="C12" s="185">
        <v>11</v>
      </c>
      <c r="D12" s="151" t="s">
        <v>244</v>
      </c>
      <c r="E12" s="186">
        <v>0.77639703000000004</v>
      </c>
      <c r="F12" s="187">
        <v>0.13555929999999999</v>
      </c>
      <c r="G12" s="153">
        <v>8.8043659999999996E-2</v>
      </c>
      <c r="H12" s="160">
        <v>286</v>
      </c>
      <c r="I12" s="160">
        <v>0</v>
      </c>
    </row>
    <row r="13" spans="1:9" ht="17.100000000000001" customHeight="1" x14ac:dyDescent="0.25">
      <c r="A13" s="151" t="s">
        <v>240</v>
      </c>
      <c r="B13" s="152">
        <v>2018</v>
      </c>
      <c r="C13" s="185">
        <v>12</v>
      </c>
      <c r="D13" s="151" t="s">
        <v>245</v>
      </c>
      <c r="E13" s="186">
        <v>0.92294925000000005</v>
      </c>
      <c r="F13" s="187">
        <v>6.28909E-2</v>
      </c>
      <c r="G13" s="153">
        <v>1.415985E-2</v>
      </c>
      <c r="H13" s="160">
        <v>289</v>
      </c>
      <c r="I13" s="160">
        <v>0</v>
      </c>
    </row>
    <row r="14" spans="1:9" ht="17.100000000000001" customHeight="1" x14ac:dyDescent="0.25">
      <c r="A14" s="151" t="s">
        <v>240</v>
      </c>
      <c r="B14" s="152">
        <v>2018</v>
      </c>
      <c r="C14" s="185">
        <v>13</v>
      </c>
      <c r="D14" s="151" t="s">
        <v>7</v>
      </c>
      <c r="E14" s="186">
        <v>0.90555103999999997</v>
      </c>
      <c r="F14" s="187">
        <v>7.3668570000000003E-2</v>
      </c>
      <c r="G14" s="153">
        <v>2.0780380000000001E-2</v>
      </c>
      <c r="H14" s="160">
        <v>290</v>
      </c>
      <c r="I14" s="160">
        <v>0</v>
      </c>
    </row>
    <row r="15" spans="1:9" ht="35.1" customHeight="1" x14ac:dyDescent="0.25">
      <c r="A15" s="151" t="s">
        <v>240</v>
      </c>
      <c r="B15" s="152">
        <v>2018</v>
      </c>
      <c r="C15" s="185">
        <v>14</v>
      </c>
      <c r="D15" s="151" t="s">
        <v>246</v>
      </c>
      <c r="E15" s="186">
        <v>0.89395528999999996</v>
      </c>
      <c r="F15" s="187">
        <v>8.8631050000000003E-2</v>
      </c>
      <c r="G15" s="153">
        <v>1.7413660000000001E-2</v>
      </c>
      <c r="H15" s="160">
        <v>289</v>
      </c>
      <c r="I15" s="160">
        <v>0</v>
      </c>
    </row>
    <row r="16" spans="1:9" ht="17.100000000000001" customHeight="1" x14ac:dyDescent="0.25">
      <c r="A16" s="151" t="s">
        <v>240</v>
      </c>
      <c r="B16" s="152">
        <v>2018</v>
      </c>
      <c r="C16" s="185">
        <v>15</v>
      </c>
      <c r="D16" s="151" t="s">
        <v>81</v>
      </c>
      <c r="E16" s="186">
        <v>0.78320555999999997</v>
      </c>
      <c r="F16" s="187">
        <v>0.15384737000000001</v>
      </c>
      <c r="G16" s="153">
        <v>6.2947080000000002E-2</v>
      </c>
      <c r="H16" s="160">
        <v>275</v>
      </c>
      <c r="I16" s="160">
        <v>12</v>
      </c>
    </row>
    <row r="17" spans="1:9" ht="17.100000000000001" customHeight="1" x14ac:dyDescent="0.25">
      <c r="A17" s="151" t="s">
        <v>240</v>
      </c>
      <c r="B17" s="152">
        <v>2018</v>
      </c>
      <c r="C17" s="185">
        <v>16</v>
      </c>
      <c r="D17" s="151" t="s">
        <v>8</v>
      </c>
      <c r="E17" s="186">
        <v>0.89001258000000005</v>
      </c>
      <c r="F17" s="187">
        <v>8.5522500000000001E-2</v>
      </c>
      <c r="G17" s="153">
        <v>2.4464909999999999E-2</v>
      </c>
      <c r="H17" s="160">
        <v>286</v>
      </c>
      <c r="I17" s="160">
        <v>2</v>
      </c>
    </row>
    <row r="18" spans="1:9" ht="17.100000000000001" customHeight="1" x14ac:dyDescent="0.25">
      <c r="A18" s="151" t="s">
        <v>240</v>
      </c>
      <c r="B18" s="152">
        <v>2018</v>
      </c>
      <c r="C18" s="185">
        <v>17</v>
      </c>
      <c r="D18" s="151" t="s">
        <v>247</v>
      </c>
      <c r="E18" s="186">
        <v>0.75326285999999998</v>
      </c>
      <c r="F18" s="187">
        <v>0.18293427000000001</v>
      </c>
      <c r="G18" s="153">
        <v>6.3802869999999998E-2</v>
      </c>
      <c r="H18" s="160">
        <v>255</v>
      </c>
      <c r="I18" s="160">
        <v>33</v>
      </c>
    </row>
    <row r="19" spans="1:9" ht="17.100000000000001" customHeight="1" x14ac:dyDescent="0.25">
      <c r="A19" s="151" t="s">
        <v>240</v>
      </c>
      <c r="B19" s="152">
        <v>2018</v>
      </c>
      <c r="C19" s="185">
        <v>18</v>
      </c>
      <c r="D19" s="151" t="s">
        <v>10</v>
      </c>
      <c r="E19" s="186">
        <v>0.66623796999999996</v>
      </c>
      <c r="F19" s="187">
        <v>0.18939352000000001</v>
      </c>
      <c r="G19" s="153">
        <v>0.14436851000000001</v>
      </c>
      <c r="H19" s="160">
        <v>288</v>
      </c>
      <c r="I19" s="160">
        <v>1</v>
      </c>
    </row>
    <row r="20" spans="1:9" ht="35.1" customHeight="1" x14ac:dyDescent="0.25">
      <c r="A20" s="151" t="s">
        <v>240</v>
      </c>
      <c r="B20" s="152">
        <v>2018</v>
      </c>
      <c r="C20" s="185">
        <v>19</v>
      </c>
      <c r="D20" s="151" t="s">
        <v>248</v>
      </c>
      <c r="E20" s="186">
        <v>0.75068723000000004</v>
      </c>
      <c r="F20" s="187">
        <v>0.14743948000000001</v>
      </c>
      <c r="G20" s="153">
        <v>0.10187329000000001</v>
      </c>
      <c r="H20" s="160">
        <v>278</v>
      </c>
      <c r="I20" s="160">
        <v>11</v>
      </c>
    </row>
    <row r="21" spans="1:9" ht="17.100000000000001" customHeight="1" x14ac:dyDescent="0.25">
      <c r="A21" s="151" t="s">
        <v>240</v>
      </c>
      <c r="B21" s="152">
        <v>2018</v>
      </c>
      <c r="C21" s="185">
        <v>20</v>
      </c>
      <c r="D21" s="151" t="s">
        <v>249</v>
      </c>
      <c r="E21" s="186">
        <v>0.92044121999999995</v>
      </c>
      <c r="F21" s="187">
        <v>4.8454869999999997E-2</v>
      </c>
      <c r="G21" s="153">
        <v>3.1103909999999999E-2</v>
      </c>
      <c r="H21" s="160">
        <v>290</v>
      </c>
      <c r="I21" s="160" t="s">
        <v>149</v>
      </c>
    </row>
    <row r="22" spans="1:9" ht="17.100000000000001" customHeight="1" x14ac:dyDescent="0.25">
      <c r="A22" s="151" t="s">
        <v>240</v>
      </c>
      <c r="B22" s="152">
        <v>2018</v>
      </c>
      <c r="C22" s="185">
        <v>21</v>
      </c>
      <c r="D22" s="151" t="s">
        <v>12</v>
      </c>
      <c r="E22" s="186">
        <v>0.76690623999999996</v>
      </c>
      <c r="F22" s="187">
        <v>0.14407095</v>
      </c>
      <c r="G22" s="153">
        <v>8.9022809999999994E-2</v>
      </c>
      <c r="H22" s="160">
        <v>285</v>
      </c>
      <c r="I22" s="160">
        <v>4</v>
      </c>
    </row>
    <row r="23" spans="1:9" ht="17.100000000000001" customHeight="1" x14ac:dyDescent="0.25">
      <c r="A23" s="151" t="s">
        <v>240</v>
      </c>
      <c r="B23" s="152">
        <v>2018</v>
      </c>
      <c r="C23" s="185">
        <v>22</v>
      </c>
      <c r="D23" s="151" t="s">
        <v>13</v>
      </c>
      <c r="E23" s="186">
        <v>0.63763418000000005</v>
      </c>
      <c r="F23" s="187">
        <v>0.23672301000000001</v>
      </c>
      <c r="G23" s="153">
        <v>0.12564280999999999</v>
      </c>
      <c r="H23" s="160">
        <v>262</v>
      </c>
      <c r="I23" s="160">
        <v>24</v>
      </c>
    </row>
    <row r="24" spans="1:9" ht="17.100000000000001" customHeight="1" x14ac:dyDescent="0.25">
      <c r="A24" s="151" t="s">
        <v>240</v>
      </c>
      <c r="B24" s="152">
        <v>2018</v>
      </c>
      <c r="C24" s="185">
        <v>23</v>
      </c>
      <c r="D24" s="151" t="s">
        <v>14</v>
      </c>
      <c r="E24" s="186">
        <v>0.49096888999999999</v>
      </c>
      <c r="F24" s="187">
        <v>0.30009114999999997</v>
      </c>
      <c r="G24" s="153">
        <v>0.20893996000000001</v>
      </c>
      <c r="H24" s="160">
        <v>226</v>
      </c>
      <c r="I24" s="160">
        <v>63</v>
      </c>
    </row>
    <row r="25" spans="1:9" ht="17.100000000000001" customHeight="1" x14ac:dyDescent="0.25">
      <c r="A25" s="151" t="s">
        <v>240</v>
      </c>
      <c r="B25" s="152">
        <v>2018</v>
      </c>
      <c r="C25" s="185">
        <v>24</v>
      </c>
      <c r="D25" s="151" t="s">
        <v>250</v>
      </c>
      <c r="E25" s="186">
        <v>0.52610184000000004</v>
      </c>
      <c r="F25" s="187">
        <v>0.25903984000000002</v>
      </c>
      <c r="G25" s="153">
        <v>0.21485831</v>
      </c>
      <c r="H25" s="160">
        <v>259</v>
      </c>
      <c r="I25" s="160">
        <v>31</v>
      </c>
    </row>
    <row r="26" spans="1:9" ht="17.100000000000001" customHeight="1" x14ac:dyDescent="0.25">
      <c r="A26" s="151" t="s">
        <v>240</v>
      </c>
      <c r="B26" s="152">
        <v>2018</v>
      </c>
      <c r="C26" s="185">
        <v>25</v>
      </c>
      <c r="D26" s="151" t="s">
        <v>16</v>
      </c>
      <c r="E26" s="186">
        <v>0.62162605999999998</v>
      </c>
      <c r="F26" s="187">
        <v>0.24747272000000001</v>
      </c>
      <c r="G26" s="153">
        <v>0.13090122000000001</v>
      </c>
      <c r="H26" s="160">
        <v>252</v>
      </c>
      <c r="I26" s="160">
        <v>36</v>
      </c>
    </row>
    <row r="27" spans="1:9" ht="17.100000000000001" customHeight="1" x14ac:dyDescent="0.25">
      <c r="A27" s="151" t="s">
        <v>240</v>
      </c>
      <c r="B27" s="152">
        <v>2018</v>
      </c>
      <c r="C27" s="185">
        <v>26</v>
      </c>
      <c r="D27" s="151" t="s">
        <v>82</v>
      </c>
      <c r="E27" s="186">
        <v>0.86820733999999999</v>
      </c>
      <c r="F27" s="187">
        <v>6.904362E-2</v>
      </c>
      <c r="G27" s="153">
        <v>6.2749029999999997E-2</v>
      </c>
      <c r="H27" s="160">
        <v>288</v>
      </c>
      <c r="I27" s="160">
        <v>2</v>
      </c>
    </row>
    <row r="28" spans="1:9" ht="17.100000000000001" customHeight="1" x14ac:dyDescent="0.25">
      <c r="A28" s="151" t="s">
        <v>240</v>
      </c>
      <c r="B28" s="152">
        <v>2018</v>
      </c>
      <c r="C28" s="185">
        <v>27</v>
      </c>
      <c r="D28" s="151" t="s">
        <v>17</v>
      </c>
      <c r="E28" s="186">
        <v>0.80837486999999997</v>
      </c>
      <c r="F28" s="187">
        <v>0.15262516000000001</v>
      </c>
      <c r="G28" s="153">
        <v>3.8999970000000002E-2</v>
      </c>
      <c r="H28" s="160">
        <v>283</v>
      </c>
      <c r="I28" s="160">
        <v>6</v>
      </c>
    </row>
    <row r="29" spans="1:9" ht="17.100000000000001" customHeight="1" x14ac:dyDescent="0.25">
      <c r="A29" s="151" t="s">
        <v>251</v>
      </c>
      <c r="B29" s="152">
        <v>2018</v>
      </c>
      <c r="C29" s="185">
        <v>28</v>
      </c>
      <c r="D29" s="151" t="s">
        <v>18</v>
      </c>
      <c r="E29" s="186">
        <v>0.95156419999999997</v>
      </c>
      <c r="F29" s="187">
        <v>4.1586869999999998E-2</v>
      </c>
      <c r="G29" s="153">
        <v>6.8489299999999996E-3</v>
      </c>
      <c r="H29" s="160">
        <v>290</v>
      </c>
      <c r="I29" s="160" t="s">
        <v>149</v>
      </c>
    </row>
    <row r="30" spans="1:9" ht="35.1" customHeight="1" x14ac:dyDescent="0.25">
      <c r="A30" s="151" t="s">
        <v>240</v>
      </c>
      <c r="B30" s="152">
        <v>2018</v>
      </c>
      <c r="C30" s="185">
        <v>29</v>
      </c>
      <c r="D30" s="151" t="s">
        <v>252</v>
      </c>
      <c r="E30" s="186">
        <v>0.93094653000000005</v>
      </c>
      <c r="F30" s="187">
        <v>4.7476070000000002E-2</v>
      </c>
      <c r="G30" s="153">
        <v>2.15774E-2</v>
      </c>
      <c r="H30" s="160">
        <v>290</v>
      </c>
      <c r="I30" s="160">
        <v>0</v>
      </c>
    </row>
    <row r="31" spans="1:9" ht="17.100000000000001" customHeight="1" x14ac:dyDescent="0.25">
      <c r="A31" s="151" t="s">
        <v>240</v>
      </c>
      <c r="B31" s="152">
        <v>2018</v>
      </c>
      <c r="C31" s="185">
        <v>30</v>
      </c>
      <c r="D31" s="151" t="s">
        <v>19</v>
      </c>
      <c r="E31" s="186">
        <v>0.68813840999999998</v>
      </c>
      <c r="F31" s="187">
        <v>0.21622768000000001</v>
      </c>
      <c r="G31" s="153">
        <v>9.5633910000000003E-2</v>
      </c>
      <c r="H31" s="160">
        <v>277</v>
      </c>
      <c r="I31" s="160">
        <v>10</v>
      </c>
    </row>
    <row r="32" spans="1:9" ht="17.100000000000001" customHeight="1" x14ac:dyDescent="0.25">
      <c r="A32" s="151" t="s">
        <v>240</v>
      </c>
      <c r="B32" s="152">
        <v>2018</v>
      </c>
      <c r="C32" s="185">
        <v>31</v>
      </c>
      <c r="D32" s="151" t="s">
        <v>20</v>
      </c>
      <c r="E32" s="186">
        <v>0.77040224999999996</v>
      </c>
      <c r="F32" s="187">
        <v>0.13840943999999999</v>
      </c>
      <c r="G32" s="153">
        <v>9.1188309999999995E-2</v>
      </c>
      <c r="H32" s="160">
        <v>288</v>
      </c>
      <c r="I32" s="160">
        <v>2</v>
      </c>
    </row>
    <row r="33" spans="1:9" ht="17.100000000000001" customHeight="1" x14ac:dyDescent="0.25">
      <c r="A33" s="151" t="s">
        <v>240</v>
      </c>
      <c r="B33" s="152">
        <v>2018</v>
      </c>
      <c r="C33" s="185">
        <v>32</v>
      </c>
      <c r="D33" s="151" t="s">
        <v>21</v>
      </c>
      <c r="E33" s="186">
        <v>0.64204094</v>
      </c>
      <c r="F33" s="187">
        <v>0.21218451999999999</v>
      </c>
      <c r="G33" s="153">
        <v>0.14577453000000001</v>
      </c>
      <c r="H33" s="160">
        <v>276</v>
      </c>
      <c r="I33" s="160">
        <v>11</v>
      </c>
    </row>
    <row r="34" spans="1:9" ht="17.100000000000001" customHeight="1" x14ac:dyDescent="0.25">
      <c r="A34" s="151" t="s">
        <v>240</v>
      </c>
      <c r="B34" s="152">
        <v>2018</v>
      </c>
      <c r="C34" s="185">
        <v>33</v>
      </c>
      <c r="D34" s="151" t="s">
        <v>22</v>
      </c>
      <c r="E34" s="186">
        <v>0.46569705</v>
      </c>
      <c r="F34" s="187">
        <v>0.31374339000000001</v>
      </c>
      <c r="G34" s="153">
        <v>0.22055955999999999</v>
      </c>
      <c r="H34" s="160">
        <v>254</v>
      </c>
      <c r="I34" s="160">
        <v>36</v>
      </c>
    </row>
    <row r="35" spans="1:9" ht="35.1" customHeight="1" x14ac:dyDescent="0.25">
      <c r="A35" s="151" t="s">
        <v>240</v>
      </c>
      <c r="B35" s="152">
        <v>2018</v>
      </c>
      <c r="C35" s="185">
        <v>34</v>
      </c>
      <c r="D35" s="151" t="s">
        <v>253</v>
      </c>
      <c r="E35" s="186">
        <v>0.77394052999999996</v>
      </c>
      <c r="F35" s="187">
        <v>0.15665399999999999</v>
      </c>
      <c r="G35" s="153">
        <v>6.9405480000000006E-2</v>
      </c>
      <c r="H35" s="160">
        <v>273</v>
      </c>
      <c r="I35" s="160">
        <v>16</v>
      </c>
    </row>
    <row r="36" spans="1:9" ht="17.100000000000001" customHeight="1" x14ac:dyDescent="0.25">
      <c r="A36" s="151" t="s">
        <v>240</v>
      </c>
      <c r="B36" s="152">
        <v>2018</v>
      </c>
      <c r="C36" s="185">
        <v>35</v>
      </c>
      <c r="D36" s="151" t="s">
        <v>83</v>
      </c>
      <c r="E36" s="186">
        <v>0.89546548999999998</v>
      </c>
      <c r="F36" s="187">
        <v>7.3278079999999995E-2</v>
      </c>
      <c r="G36" s="153">
        <v>3.1256430000000002E-2</v>
      </c>
      <c r="H36" s="160">
        <v>281</v>
      </c>
      <c r="I36" s="160">
        <v>8</v>
      </c>
    </row>
    <row r="37" spans="1:9" ht="17.100000000000001" customHeight="1" x14ac:dyDescent="0.25">
      <c r="A37" s="151" t="s">
        <v>240</v>
      </c>
      <c r="B37" s="152">
        <v>2018</v>
      </c>
      <c r="C37" s="185">
        <v>36</v>
      </c>
      <c r="D37" s="151" t="s">
        <v>23</v>
      </c>
      <c r="E37" s="186">
        <v>0.73820584</v>
      </c>
      <c r="F37" s="187">
        <v>0.19758058000000001</v>
      </c>
      <c r="G37" s="153">
        <v>6.4213580000000006E-2</v>
      </c>
      <c r="H37" s="160">
        <v>285</v>
      </c>
      <c r="I37" s="160">
        <v>3</v>
      </c>
    </row>
    <row r="38" spans="1:9" ht="35.1" customHeight="1" x14ac:dyDescent="0.25">
      <c r="A38" s="151" t="s">
        <v>240</v>
      </c>
      <c r="B38" s="152">
        <v>2018</v>
      </c>
      <c r="C38" s="185">
        <v>37</v>
      </c>
      <c r="D38" s="151" t="s">
        <v>24</v>
      </c>
      <c r="E38" s="186">
        <v>0.72797137999999995</v>
      </c>
      <c r="F38" s="187">
        <v>0.15572407999999999</v>
      </c>
      <c r="G38" s="153">
        <v>0.11630454</v>
      </c>
      <c r="H38" s="160">
        <v>260</v>
      </c>
      <c r="I38" s="160">
        <v>29</v>
      </c>
    </row>
    <row r="39" spans="1:9" ht="53.1" customHeight="1" x14ac:dyDescent="0.25">
      <c r="A39" s="151" t="s">
        <v>240</v>
      </c>
      <c r="B39" s="152">
        <v>2018</v>
      </c>
      <c r="C39" s="185">
        <v>38</v>
      </c>
      <c r="D39" s="151" t="s">
        <v>254</v>
      </c>
      <c r="E39" s="186">
        <v>0.83614695999999999</v>
      </c>
      <c r="F39" s="187">
        <v>0.10470024</v>
      </c>
      <c r="G39" s="153">
        <v>5.9152799999999998E-2</v>
      </c>
      <c r="H39" s="160">
        <v>249</v>
      </c>
      <c r="I39" s="160">
        <v>37</v>
      </c>
    </row>
    <row r="40" spans="1:9" ht="17.100000000000001" customHeight="1" x14ac:dyDescent="0.25">
      <c r="A40" s="151" t="s">
        <v>240</v>
      </c>
      <c r="B40" s="152">
        <v>2018</v>
      </c>
      <c r="C40" s="185">
        <v>39</v>
      </c>
      <c r="D40" s="151" t="s">
        <v>25</v>
      </c>
      <c r="E40" s="186">
        <v>0.93628173999999997</v>
      </c>
      <c r="F40" s="187">
        <v>6.017695E-2</v>
      </c>
      <c r="G40" s="153">
        <v>3.5413100000000002E-3</v>
      </c>
      <c r="H40" s="160">
        <v>287</v>
      </c>
      <c r="I40" s="160">
        <v>3</v>
      </c>
    </row>
    <row r="41" spans="1:9" ht="17.100000000000001" customHeight="1" x14ac:dyDescent="0.25">
      <c r="A41" s="151" t="s">
        <v>240</v>
      </c>
      <c r="B41" s="152">
        <v>2018</v>
      </c>
      <c r="C41" s="185">
        <v>40</v>
      </c>
      <c r="D41" s="151" t="s">
        <v>255</v>
      </c>
      <c r="E41" s="186">
        <v>0.88901315000000003</v>
      </c>
      <c r="F41" s="187">
        <v>7.7129199999999995E-2</v>
      </c>
      <c r="G41" s="153">
        <v>3.3857650000000003E-2</v>
      </c>
      <c r="H41" s="160">
        <v>290</v>
      </c>
      <c r="I41" s="160" t="s">
        <v>149</v>
      </c>
    </row>
    <row r="42" spans="1:9" ht="17.100000000000001" customHeight="1" x14ac:dyDescent="0.25">
      <c r="A42" s="151" t="s">
        <v>240</v>
      </c>
      <c r="B42" s="152">
        <v>2018</v>
      </c>
      <c r="C42" s="185">
        <v>41</v>
      </c>
      <c r="D42" s="151" t="s">
        <v>256</v>
      </c>
      <c r="E42" s="186">
        <v>0.70697898999999997</v>
      </c>
      <c r="F42" s="187">
        <v>0.17158339</v>
      </c>
      <c r="G42" s="153">
        <v>0.12143762</v>
      </c>
      <c r="H42" s="160">
        <v>283</v>
      </c>
      <c r="I42" s="160">
        <v>7</v>
      </c>
    </row>
    <row r="43" spans="1:9" ht="17.100000000000001" customHeight="1" x14ac:dyDescent="0.25">
      <c r="A43" s="151" t="s">
        <v>240</v>
      </c>
      <c r="B43" s="152">
        <v>2018</v>
      </c>
      <c r="C43" s="185">
        <v>42</v>
      </c>
      <c r="D43" s="151" t="s">
        <v>84</v>
      </c>
      <c r="E43" s="186">
        <v>0.91597264</v>
      </c>
      <c r="F43" s="187">
        <v>6.027681E-2</v>
      </c>
      <c r="G43" s="153">
        <v>2.3750549999999999E-2</v>
      </c>
      <c r="H43" s="160">
        <v>288</v>
      </c>
      <c r="I43" s="160">
        <v>1</v>
      </c>
    </row>
    <row r="44" spans="1:9" ht="17.100000000000001" customHeight="1" x14ac:dyDescent="0.25">
      <c r="A44" s="151" t="s">
        <v>240</v>
      </c>
      <c r="B44" s="152">
        <v>2018</v>
      </c>
      <c r="C44" s="185">
        <v>43</v>
      </c>
      <c r="D44" s="151" t="s">
        <v>28</v>
      </c>
      <c r="E44" s="186">
        <v>0.81455758</v>
      </c>
      <c r="F44" s="187">
        <v>0.12617766999999999</v>
      </c>
      <c r="G44" s="153">
        <v>5.9264749999999998E-2</v>
      </c>
      <c r="H44" s="160">
        <v>287</v>
      </c>
      <c r="I44" s="160">
        <v>1</v>
      </c>
    </row>
    <row r="45" spans="1:9" ht="17.100000000000001" customHeight="1" x14ac:dyDescent="0.25">
      <c r="A45" s="151" t="s">
        <v>240</v>
      </c>
      <c r="B45" s="152">
        <v>2018</v>
      </c>
      <c r="C45" s="185">
        <v>44</v>
      </c>
      <c r="D45" s="151" t="s">
        <v>29</v>
      </c>
      <c r="E45" s="186">
        <v>0.80645482000000002</v>
      </c>
      <c r="F45" s="187">
        <v>0.11770846</v>
      </c>
      <c r="G45" s="153">
        <v>7.5836730000000005E-2</v>
      </c>
      <c r="H45" s="160">
        <v>281</v>
      </c>
      <c r="I45" s="160">
        <v>6</v>
      </c>
    </row>
    <row r="46" spans="1:9" ht="17.100000000000001" customHeight="1" x14ac:dyDescent="0.25">
      <c r="A46" s="151" t="s">
        <v>240</v>
      </c>
      <c r="B46" s="152">
        <v>2018</v>
      </c>
      <c r="C46" s="185">
        <v>45</v>
      </c>
      <c r="D46" s="151" t="s">
        <v>30</v>
      </c>
      <c r="E46" s="186">
        <v>0.86487961000000002</v>
      </c>
      <c r="F46" s="187">
        <v>0.11226005999999999</v>
      </c>
      <c r="G46" s="153">
        <v>2.2860330000000002E-2</v>
      </c>
      <c r="H46" s="160">
        <v>259</v>
      </c>
      <c r="I46" s="160">
        <v>29</v>
      </c>
    </row>
    <row r="47" spans="1:9" ht="17.100000000000001" customHeight="1" x14ac:dyDescent="0.25">
      <c r="A47" s="151" t="s">
        <v>240</v>
      </c>
      <c r="B47" s="152">
        <v>2018</v>
      </c>
      <c r="C47" s="185">
        <v>46</v>
      </c>
      <c r="D47" s="151" t="s">
        <v>31</v>
      </c>
      <c r="E47" s="186">
        <v>0.78995263999999998</v>
      </c>
      <c r="F47" s="187">
        <v>0.15543225999999999</v>
      </c>
      <c r="G47" s="153">
        <v>5.46151E-2</v>
      </c>
      <c r="H47" s="160">
        <v>286</v>
      </c>
      <c r="I47" s="160">
        <v>2</v>
      </c>
    </row>
    <row r="48" spans="1:9" ht="17.100000000000001" customHeight="1" x14ac:dyDescent="0.25">
      <c r="A48" s="151" t="s">
        <v>240</v>
      </c>
      <c r="B48" s="152">
        <v>2018</v>
      </c>
      <c r="C48" s="185">
        <v>47</v>
      </c>
      <c r="D48" s="151" t="s">
        <v>32</v>
      </c>
      <c r="E48" s="186">
        <v>0.85663246000000004</v>
      </c>
      <c r="F48" s="187">
        <v>8.1042069999999994E-2</v>
      </c>
      <c r="G48" s="153">
        <v>6.2325470000000001E-2</v>
      </c>
      <c r="H48" s="160">
        <v>286</v>
      </c>
      <c r="I48" s="160">
        <v>2</v>
      </c>
    </row>
    <row r="49" spans="1:9" ht="17.100000000000001" customHeight="1" x14ac:dyDescent="0.25">
      <c r="A49" s="151" t="s">
        <v>240</v>
      </c>
      <c r="B49" s="152">
        <v>2018</v>
      </c>
      <c r="C49" s="185">
        <v>48</v>
      </c>
      <c r="D49" s="151" t="s">
        <v>33</v>
      </c>
      <c r="E49" s="186">
        <v>0.88882629999999996</v>
      </c>
      <c r="F49" s="187">
        <v>7.6665239999999996E-2</v>
      </c>
      <c r="G49" s="153">
        <v>3.4508459999999998E-2</v>
      </c>
      <c r="H49" s="160">
        <v>289</v>
      </c>
      <c r="I49" s="160" t="s">
        <v>149</v>
      </c>
    </row>
    <row r="50" spans="1:9" ht="17.100000000000001" customHeight="1" x14ac:dyDescent="0.25">
      <c r="A50" s="151" t="s">
        <v>240</v>
      </c>
      <c r="B50" s="152">
        <v>2018</v>
      </c>
      <c r="C50" s="185">
        <v>49</v>
      </c>
      <c r="D50" s="151" t="s">
        <v>76</v>
      </c>
      <c r="E50" s="186">
        <v>0.90632948000000002</v>
      </c>
      <c r="F50" s="187">
        <v>6.5449750000000001E-2</v>
      </c>
      <c r="G50" s="153">
        <v>2.8220769999999999E-2</v>
      </c>
      <c r="H50" s="160">
        <v>289</v>
      </c>
      <c r="I50" s="160" t="s">
        <v>149</v>
      </c>
    </row>
    <row r="51" spans="1:9" ht="17.100000000000001" customHeight="1" x14ac:dyDescent="0.25">
      <c r="A51" s="151" t="s">
        <v>240</v>
      </c>
      <c r="B51" s="152">
        <v>2018</v>
      </c>
      <c r="C51" s="185">
        <v>50</v>
      </c>
      <c r="D51" s="151" t="s">
        <v>34</v>
      </c>
      <c r="E51" s="186">
        <v>0.84259817999999997</v>
      </c>
      <c r="F51" s="187">
        <v>7.7670500000000003E-2</v>
      </c>
      <c r="G51" s="153">
        <v>7.9731330000000003E-2</v>
      </c>
      <c r="H51" s="160">
        <v>288</v>
      </c>
      <c r="I51" s="160" t="s">
        <v>149</v>
      </c>
    </row>
    <row r="52" spans="1:9" ht="17.100000000000001" customHeight="1" x14ac:dyDescent="0.25">
      <c r="A52" s="151" t="s">
        <v>240</v>
      </c>
      <c r="B52" s="152">
        <v>2018</v>
      </c>
      <c r="C52" s="185">
        <v>51</v>
      </c>
      <c r="D52" s="151" t="s">
        <v>35</v>
      </c>
      <c r="E52" s="186">
        <v>0.82502785999999995</v>
      </c>
      <c r="F52" s="187">
        <v>0.11514997</v>
      </c>
      <c r="G52" s="153">
        <v>5.9822170000000001E-2</v>
      </c>
      <c r="H52" s="160">
        <v>288</v>
      </c>
      <c r="I52" s="160" t="s">
        <v>149</v>
      </c>
    </row>
    <row r="53" spans="1:9" ht="17.100000000000001" customHeight="1" x14ac:dyDescent="0.25">
      <c r="A53" s="151" t="s">
        <v>251</v>
      </c>
      <c r="B53" s="152">
        <v>2018</v>
      </c>
      <c r="C53" s="185">
        <v>52</v>
      </c>
      <c r="D53" s="151" t="s">
        <v>36</v>
      </c>
      <c r="E53" s="186">
        <v>0.86202517000000001</v>
      </c>
      <c r="F53" s="187">
        <v>0.10912318999999999</v>
      </c>
      <c r="G53" s="153">
        <v>2.8851640000000001E-2</v>
      </c>
      <c r="H53" s="160">
        <v>288</v>
      </c>
      <c r="I53" s="160" t="s">
        <v>149</v>
      </c>
    </row>
    <row r="54" spans="1:9" ht="35.1" customHeight="1" x14ac:dyDescent="0.25">
      <c r="A54" s="151" t="s">
        <v>240</v>
      </c>
      <c r="B54" s="152">
        <v>2018</v>
      </c>
      <c r="C54" s="185">
        <v>53</v>
      </c>
      <c r="D54" s="151" t="s">
        <v>37</v>
      </c>
      <c r="E54" s="186">
        <v>0.68810751999999997</v>
      </c>
      <c r="F54" s="187">
        <v>0.21940810999999999</v>
      </c>
      <c r="G54" s="153">
        <v>9.2484360000000002E-2</v>
      </c>
      <c r="H54" s="160">
        <v>283</v>
      </c>
      <c r="I54" s="160">
        <v>5</v>
      </c>
    </row>
    <row r="55" spans="1:9" ht="17.100000000000001" customHeight="1" x14ac:dyDescent="0.25">
      <c r="A55" s="151" t="s">
        <v>240</v>
      </c>
      <c r="B55" s="152">
        <v>2018</v>
      </c>
      <c r="C55" s="185">
        <v>54</v>
      </c>
      <c r="D55" s="151" t="s">
        <v>38</v>
      </c>
      <c r="E55" s="186">
        <v>0.79458412</v>
      </c>
      <c r="F55" s="187">
        <v>0.15402568999999999</v>
      </c>
      <c r="G55" s="153">
        <v>5.1390190000000002E-2</v>
      </c>
      <c r="H55" s="160">
        <v>272</v>
      </c>
      <c r="I55" s="160">
        <v>16</v>
      </c>
    </row>
    <row r="56" spans="1:9" ht="17.100000000000001" customHeight="1" x14ac:dyDescent="0.25">
      <c r="A56" s="151" t="s">
        <v>240</v>
      </c>
      <c r="B56" s="152">
        <v>2018</v>
      </c>
      <c r="C56" s="185">
        <v>55</v>
      </c>
      <c r="D56" s="151" t="s">
        <v>39</v>
      </c>
      <c r="E56" s="186">
        <v>0.85616963999999995</v>
      </c>
      <c r="F56" s="187">
        <v>8.5599469999999997E-2</v>
      </c>
      <c r="G56" s="153">
        <v>5.823089E-2</v>
      </c>
      <c r="H56" s="160">
        <v>271</v>
      </c>
      <c r="I56" s="160">
        <v>15</v>
      </c>
    </row>
    <row r="57" spans="1:9" ht="17.100000000000001" customHeight="1" x14ac:dyDescent="0.25">
      <c r="A57" s="151" t="s">
        <v>240</v>
      </c>
      <c r="B57" s="152">
        <v>2018</v>
      </c>
      <c r="C57" s="185">
        <v>56</v>
      </c>
      <c r="D57" s="151" t="s">
        <v>257</v>
      </c>
      <c r="E57" s="186">
        <v>0.79557595999999997</v>
      </c>
      <c r="F57" s="187">
        <v>0.13850678</v>
      </c>
      <c r="G57" s="153">
        <v>6.5917260000000005E-2</v>
      </c>
      <c r="H57" s="160">
        <v>282</v>
      </c>
      <c r="I57" s="160">
        <v>5</v>
      </c>
    </row>
    <row r="58" spans="1:9" ht="35.1" customHeight="1" x14ac:dyDescent="0.25">
      <c r="A58" s="151" t="s">
        <v>240</v>
      </c>
      <c r="B58" s="152">
        <v>2018</v>
      </c>
      <c r="C58" s="185">
        <v>57</v>
      </c>
      <c r="D58" s="151" t="s">
        <v>40</v>
      </c>
      <c r="E58" s="186">
        <v>0.81978276000000005</v>
      </c>
      <c r="F58" s="187">
        <v>0.13594929</v>
      </c>
      <c r="G58" s="153">
        <v>4.426795E-2</v>
      </c>
      <c r="H58" s="160">
        <v>266</v>
      </c>
      <c r="I58" s="160">
        <v>22</v>
      </c>
    </row>
    <row r="59" spans="1:9" ht="35.1" customHeight="1" x14ac:dyDescent="0.25">
      <c r="A59" s="151" t="s">
        <v>240</v>
      </c>
      <c r="B59" s="152">
        <v>2018</v>
      </c>
      <c r="C59" s="185">
        <v>58</v>
      </c>
      <c r="D59" s="151" t="s">
        <v>258</v>
      </c>
      <c r="E59" s="186">
        <v>0.78343362000000005</v>
      </c>
      <c r="F59" s="187">
        <v>0.11940103000000001</v>
      </c>
      <c r="G59" s="153">
        <v>9.7165340000000003E-2</v>
      </c>
      <c r="H59" s="160">
        <v>276</v>
      </c>
      <c r="I59" s="160">
        <v>12</v>
      </c>
    </row>
    <row r="60" spans="1:9" ht="17.100000000000001" customHeight="1" x14ac:dyDescent="0.25">
      <c r="A60" s="151" t="s">
        <v>240</v>
      </c>
      <c r="B60" s="152">
        <v>2018</v>
      </c>
      <c r="C60" s="185">
        <v>59</v>
      </c>
      <c r="D60" s="151" t="s">
        <v>41</v>
      </c>
      <c r="E60" s="186">
        <v>0.82138065999999998</v>
      </c>
      <c r="F60" s="187">
        <v>0.10534952</v>
      </c>
      <c r="G60" s="153">
        <v>7.3269819999999999E-2</v>
      </c>
      <c r="H60" s="160">
        <v>276</v>
      </c>
      <c r="I60" s="160">
        <v>10</v>
      </c>
    </row>
    <row r="61" spans="1:9" ht="35.1" customHeight="1" x14ac:dyDescent="0.25">
      <c r="A61" s="151" t="s">
        <v>251</v>
      </c>
      <c r="B61" s="152">
        <v>2018</v>
      </c>
      <c r="C61" s="185">
        <v>60</v>
      </c>
      <c r="D61" s="151" t="s">
        <v>42</v>
      </c>
      <c r="E61" s="186">
        <v>0.82079133999999998</v>
      </c>
      <c r="F61" s="187">
        <v>0.12932117000000001</v>
      </c>
      <c r="G61" s="153">
        <v>4.988749E-2</v>
      </c>
      <c r="H61" s="160">
        <v>282</v>
      </c>
      <c r="I61" s="160">
        <v>7</v>
      </c>
    </row>
    <row r="62" spans="1:9" ht="17.100000000000001" customHeight="1" x14ac:dyDescent="0.25">
      <c r="A62" s="151" t="s">
        <v>240</v>
      </c>
      <c r="B62" s="152">
        <v>2018</v>
      </c>
      <c r="C62" s="185">
        <v>61</v>
      </c>
      <c r="D62" s="151" t="s">
        <v>85</v>
      </c>
      <c r="E62" s="186">
        <v>0.74508344999999998</v>
      </c>
      <c r="F62" s="187">
        <v>0.18055871000000001</v>
      </c>
      <c r="G62" s="153">
        <v>7.4357839999999994E-2</v>
      </c>
      <c r="H62" s="160">
        <v>287</v>
      </c>
      <c r="I62" s="160">
        <v>2</v>
      </c>
    </row>
    <row r="63" spans="1:9" ht="17.100000000000001" customHeight="1" x14ac:dyDescent="0.25">
      <c r="A63" s="151" t="s">
        <v>240</v>
      </c>
      <c r="B63" s="152">
        <v>2018</v>
      </c>
      <c r="C63" s="185">
        <v>62</v>
      </c>
      <c r="D63" s="151" t="s">
        <v>43</v>
      </c>
      <c r="E63" s="186">
        <v>0.88473747999999997</v>
      </c>
      <c r="F63" s="187">
        <v>8.6816740000000003E-2</v>
      </c>
      <c r="G63" s="153">
        <v>2.844578E-2</v>
      </c>
      <c r="H63" s="160">
        <v>278</v>
      </c>
      <c r="I63" s="160">
        <v>10</v>
      </c>
    </row>
    <row r="64" spans="1:9" ht="35.1" customHeight="1" x14ac:dyDescent="0.25">
      <c r="A64" s="151" t="s">
        <v>259</v>
      </c>
      <c r="B64" s="152">
        <v>2018</v>
      </c>
      <c r="C64" s="185">
        <v>63</v>
      </c>
      <c r="D64" s="151" t="s">
        <v>260</v>
      </c>
      <c r="E64" s="186">
        <v>0.74007358999999995</v>
      </c>
      <c r="F64" s="187">
        <v>0.15646899</v>
      </c>
      <c r="G64" s="153">
        <v>0.10345741999999999</v>
      </c>
      <c r="H64" s="160">
        <v>286</v>
      </c>
      <c r="I64" s="160" t="s">
        <v>149</v>
      </c>
    </row>
    <row r="65" spans="1:9" ht="35.1" customHeight="1" x14ac:dyDescent="0.25">
      <c r="A65" s="151" t="s">
        <v>259</v>
      </c>
      <c r="B65" s="152">
        <v>2018</v>
      </c>
      <c r="C65" s="185">
        <v>64</v>
      </c>
      <c r="D65" s="151" t="s">
        <v>261</v>
      </c>
      <c r="E65" s="186">
        <v>0.70837879999999998</v>
      </c>
      <c r="F65" s="187">
        <v>0.16369444999999999</v>
      </c>
      <c r="G65" s="153">
        <v>0.12792675000000001</v>
      </c>
      <c r="H65" s="160">
        <v>284</v>
      </c>
      <c r="I65" s="160" t="s">
        <v>149</v>
      </c>
    </row>
    <row r="66" spans="1:9" ht="35.1" customHeight="1" x14ac:dyDescent="0.25">
      <c r="A66" s="151" t="s">
        <v>259</v>
      </c>
      <c r="B66" s="152">
        <v>2018</v>
      </c>
      <c r="C66" s="185">
        <v>65</v>
      </c>
      <c r="D66" s="151" t="s">
        <v>262</v>
      </c>
      <c r="E66" s="186">
        <v>0.69575640000000005</v>
      </c>
      <c r="F66" s="187">
        <v>0.19958534</v>
      </c>
      <c r="G66" s="153">
        <v>0.10465826</v>
      </c>
      <c r="H66" s="160">
        <v>286</v>
      </c>
      <c r="I66" s="160" t="s">
        <v>149</v>
      </c>
    </row>
    <row r="67" spans="1:9" ht="35.1" customHeight="1" x14ac:dyDescent="0.25">
      <c r="A67" s="151" t="s">
        <v>259</v>
      </c>
      <c r="B67" s="152">
        <v>2018</v>
      </c>
      <c r="C67" s="185">
        <v>66</v>
      </c>
      <c r="D67" s="151" t="s">
        <v>47</v>
      </c>
      <c r="E67" s="186">
        <v>0.69732143999999996</v>
      </c>
      <c r="F67" s="187">
        <v>0.24294890999999999</v>
      </c>
      <c r="G67" s="153">
        <v>5.9729659999999997E-2</v>
      </c>
      <c r="H67" s="160">
        <v>287</v>
      </c>
      <c r="I67" s="160" t="s">
        <v>149</v>
      </c>
    </row>
    <row r="68" spans="1:9" ht="35.1" customHeight="1" x14ac:dyDescent="0.25">
      <c r="A68" s="151" t="s">
        <v>259</v>
      </c>
      <c r="B68" s="152">
        <v>2018</v>
      </c>
      <c r="C68" s="185">
        <v>67</v>
      </c>
      <c r="D68" s="151" t="s">
        <v>48</v>
      </c>
      <c r="E68" s="186">
        <v>0.47744668000000001</v>
      </c>
      <c r="F68" s="187">
        <v>0.33251902</v>
      </c>
      <c r="G68" s="153">
        <v>0.19003429999999999</v>
      </c>
      <c r="H68" s="160">
        <v>287</v>
      </c>
      <c r="I68" s="160" t="s">
        <v>149</v>
      </c>
    </row>
    <row r="69" spans="1:9" ht="35.1" customHeight="1" x14ac:dyDescent="0.25">
      <c r="A69" s="151" t="s">
        <v>259</v>
      </c>
      <c r="B69" s="152">
        <v>2018</v>
      </c>
      <c r="C69" s="185">
        <v>68</v>
      </c>
      <c r="D69" s="151" t="s">
        <v>49</v>
      </c>
      <c r="E69" s="186">
        <v>0.73165974</v>
      </c>
      <c r="F69" s="187">
        <v>0.16041828999999999</v>
      </c>
      <c r="G69" s="153">
        <v>0.10792197000000001</v>
      </c>
      <c r="H69" s="160">
        <v>286</v>
      </c>
      <c r="I69" s="160" t="s">
        <v>149</v>
      </c>
    </row>
    <row r="70" spans="1:9" ht="35.1" customHeight="1" x14ac:dyDescent="0.25">
      <c r="A70" s="151" t="s">
        <v>259</v>
      </c>
      <c r="B70" s="152">
        <v>2018</v>
      </c>
      <c r="C70" s="185">
        <v>69</v>
      </c>
      <c r="D70" s="151" t="s">
        <v>263</v>
      </c>
      <c r="E70" s="186">
        <v>0.84559103999999996</v>
      </c>
      <c r="F70" s="187">
        <v>9.5138920000000002E-2</v>
      </c>
      <c r="G70" s="153">
        <v>5.9270030000000001E-2</v>
      </c>
      <c r="H70" s="160">
        <v>288</v>
      </c>
      <c r="I70" s="160" t="s">
        <v>149</v>
      </c>
    </row>
    <row r="71" spans="1:9" ht="35.1" customHeight="1" x14ac:dyDescent="0.25">
      <c r="A71" s="151" t="s">
        <v>259</v>
      </c>
      <c r="B71" s="152">
        <v>2018</v>
      </c>
      <c r="C71" s="185">
        <v>70</v>
      </c>
      <c r="D71" s="151" t="s">
        <v>51</v>
      </c>
      <c r="E71" s="186">
        <v>0.59004981000000001</v>
      </c>
      <c r="F71" s="187">
        <v>0.18519120999999999</v>
      </c>
      <c r="G71" s="153">
        <v>0.22475898999999999</v>
      </c>
      <c r="H71" s="160">
        <v>287</v>
      </c>
      <c r="I71" s="160" t="s">
        <v>149</v>
      </c>
    </row>
    <row r="72" spans="1:9" ht="35.1" customHeight="1" x14ac:dyDescent="0.25">
      <c r="A72" s="151" t="s">
        <v>259</v>
      </c>
      <c r="B72" s="152">
        <v>2018</v>
      </c>
      <c r="C72" s="185">
        <v>71</v>
      </c>
      <c r="D72" s="151" t="s">
        <v>264</v>
      </c>
      <c r="E72" s="186">
        <v>0.85252594000000004</v>
      </c>
      <c r="F72" s="187">
        <v>9.7910869999999997E-2</v>
      </c>
      <c r="G72" s="153">
        <v>4.9563200000000002E-2</v>
      </c>
      <c r="H72" s="160">
        <v>286</v>
      </c>
      <c r="I72" s="160" t="s">
        <v>149</v>
      </c>
    </row>
    <row r="73" spans="1:9" ht="17.100000000000001" customHeight="1" x14ac:dyDescent="0.25">
      <c r="A73" s="151" t="s">
        <v>240</v>
      </c>
      <c r="B73" s="152">
        <v>2017</v>
      </c>
      <c r="C73" s="185">
        <v>1</v>
      </c>
      <c r="D73" s="151" t="s">
        <v>241</v>
      </c>
      <c r="E73" s="186">
        <v>0.80092215</v>
      </c>
      <c r="F73" s="187">
        <v>0.10835994</v>
      </c>
      <c r="G73" s="153">
        <v>9.0717900000000004E-2</v>
      </c>
      <c r="H73" s="160">
        <v>294</v>
      </c>
      <c r="I73" s="160" t="s">
        <v>149</v>
      </c>
    </row>
    <row r="74" spans="1:9" ht="17.100000000000001" customHeight="1" x14ac:dyDescent="0.25">
      <c r="A74" s="151" t="s">
        <v>240</v>
      </c>
      <c r="B74" s="152">
        <v>2017</v>
      </c>
      <c r="C74" s="185">
        <v>2</v>
      </c>
      <c r="D74" s="151" t="s">
        <v>0</v>
      </c>
      <c r="E74" s="186">
        <v>0.84122098999999995</v>
      </c>
      <c r="F74" s="187">
        <v>8.8703359999999995E-2</v>
      </c>
      <c r="G74" s="153">
        <v>7.0075650000000003E-2</v>
      </c>
      <c r="H74" s="160">
        <v>294</v>
      </c>
      <c r="I74" s="160" t="s">
        <v>149</v>
      </c>
    </row>
    <row r="75" spans="1:9" ht="17.100000000000001" customHeight="1" x14ac:dyDescent="0.25">
      <c r="A75" s="151" t="s">
        <v>240</v>
      </c>
      <c r="B75" s="152">
        <v>2017</v>
      </c>
      <c r="C75" s="185">
        <v>3</v>
      </c>
      <c r="D75" s="151" t="s">
        <v>1</v>
      </c>
      <c r="E75" s="186">
        <v>0.73454962999999995</v>
      </c>
      <c r="F75" s="187">
        <v>0.13443821</v>
      </c>
      <c r="G75" s="153">
        <v>0.13101215999999999</v>
      </c>
      <c r="H75" s="160">
        <v>293</v>
      </c>
      <c r="I75" s="160" t="s">
        <v>149</v>
      </c>
    </row>
    <row r="76" spans="1:9" ht="17.100000000000001" customHeight="1" x14ac:dyDescent="0.25">
      <c r="A76" s="151" t="s">
        <v>240</v>
      </c>
      <c r="B76" s="152">
        <v>2017</v>
      </c>
      <c r="C76" s="185">
        <v>4</v>
      </c>
      <c r="D76" s="151" t="s">
        <v>75</v>
      </c>
      <c r="E76" s="186">
        <v>0.81331989999999998</v>
      </c>
      <c r="F76" s="187">
        <v>9.9615460000000003E-2</v>
      </c>
      <c r="G76" s="153">
        <v>8.7064630000000004E-2</v>
      </c>
      <c r="H76" s="160">
        <v>293</v>
      </c>
      <c r="I76" s="160" t="s">
        <v>149</v>
      </c>
    </row>
    <row r="77" spans="1:9" ht="17.100000000000001" customHeight="1" x14ac:dyDescent="0.25">
      <c r="A77" s="151" t="s">
        <v>240</v>
      </c>
      <c r="B77" s="152">
        <v>2017</v>
      </c>
      <c r="C77" s="185">
        <v>5</v>
      </c>
      <c r="D77" s="151" t="s">
        <v>2</v>
      </c>
      <c r="E77" s="186">
        <v>0.8739268</v>
      </c>
      <c r="F77" s="187">
        <v>8.6802199999999996E-2</v>
      </c>
      <c r="G77" s="153">
        <v>3.9270989999999999E-2</v>
      </c>
      <c r="H77" s="160">
        <v>291</v>
      </c>
      <c r="I77" s="160" t="s">
        <v>149</v>
      </c>
    </row>
    <row r="78" spans="1:9" ht="17.100000000000001" customHeight="1" x14ac:dyDescent="0.25">
      <c r="A78" s="151" t="s">
        <v>240</v>
      </c>
      <c r="B78" s="152">
        <v>2017</v>
      </c>
      <c r="C78" s="185">
        <v>6</v>
      </c>
      <c r="D78" s="151" t="s">
        <v>3</v>
      </c>
      <c r="E78" s="186">
        <v>0.88362222000000001</v>
      </c>
      <c r="F78" s="187">
        <v>6.697082E-2</v>
      </c>
      <c r="G78" s="153">
        <v>4.940696E-2</v>
      </c>
      <c r="H78" s="160">
        <v>291</v>
      </c>
      <c r="I78" s="160" t="s">
        <v>149</v>
      </c>
    </row>
    <row r="79" spans="1:9" ht="17.100000000000001" customHeight="1" x14ac:dyDescent="0.25">
      <c r="A79" s="151" t="s">
        <v>240</v>
      </c>
      <c r="B79" s="152">
        <v>2017</v>
      </c>
      <c r="C79" s="185">
        <v>7</v>
      </c>
      <c r="D79" s="151" t="s">
        <v>80</v>
      </c>
      <c r="E79" s="186">
        <v>0.97237974000000005</v>
      </c>
      <c r="F79" s="187">
        <v>2.0335720000000002E-2</v>
      </c>
      <c r="G79" s="153">
        <v>7.2845399999999999E-3</v>
      </c>
      <c r="H79" s="160">
        <v>294</v>
      </c>
      <c r="I79" s="160" t="s">
        <v>149</v>
      </c>
    </row>
    <row r="80" spans="1:9" ht="17.100000000000001" customHeight="1" x14ac:dyDescent="0.25">
      <c r="A80" s="151" t="s">
        <v>240</v>
      </c>
      <c r="B80" s="152">
        <v>2017</v>
      </c>
      <c r="C80" s="185">
        <v>8</v>
      </c>
      <c r="D80" s="151" t="s">
        <v>4</v>
      </c>
      <c r="E80" s="186">
        <v>0.91251696000000004</v>
      </c>
      <c r="F80" s="187">
        <v>5.9456219999999997E-2</v>
      </c>
      <c r="G80" s="153">
        <v>2.8026820000000001E-2</v>
      </c>
      <c r="H80" s="160">
        <v>294</v>
      </c>
      <c r="I80" s="160" t="s">
        <v>149</v>
      </c>
    </row>
    <row r="81" spans="1:9" ht="17.100000000000001" customHeight="1" x14ac:dyDescent="0.25">
      <c r="A81" s="151" t="s">
        <v>240</v>
      </c>
      <c r="B81" s="152">
        <v>2017</v>
      </c>
      <c r="C81" s="185">
        <v>9</v>
      </c>
      <c r="D81" s="151" t="s">
        <v>242</v>
      </c>
      <c r="E81" s="186">
        <v>0.63838052000000001</v>
      </c>
      <c r="F81" s="187">
        <v>0.14079340000000001</v>
      </c>
      <c r="G81" s="153">
        <v>0.22082609</v>
      </c>
      <c r="H81" s="160">
        <v>294</v>
      </c>
      <c r="I81" s="160">
        <v>0</v>
      </c>
    </row>
    <row r="82" spans="1:9" ht="17.100000000000001" customHeight="1" x14ac:dyDescent="0.25">
      <c r="A82" s="151" t="s">
        <v>240</v>
      </c>
      <c r="B82" s="152">
        <v>2017</v>
      </c>
      <c r="C82" s="185">
        <v>10</v>
      </c>
      <c r="D82" s="151" t="s">
        <v>243</v>
      </c>
      <c r="E82" s="186">
        <v>0.67891398000000003</v>
      </c>
      <c r="F82" s="187">
        <v>0.15033772000000001</v>
      </c>
      <c r="G82" s="153">
        <v>0.17074830999999999</v>
      </c>
      <c r="H82" s="160">
        <v>291</v>
      </c>
      <c r="I82" s="160">
        <v>1</v>
      </c>
    </row>
    <row r="83" spans="1:9" ht="17.100000000000001" customHeight="1" x14ac:dyDescent="0.25">
      <c r="A83" s="151" t="s">
        <v>240</v>
      </c>
      <c r="B83" s="152">
        <v>2017</v>
      </c>
      <c r="C83" s="185">
        <v>11</v>
      </c>
      <c r="D83" s="151" t="s">
        <v>244</v>
      </c>
      <c r="E83" s="186">
        <v>0.72742839999999998</v>
      </c>
      <c r="F83" s="187">
        <v>0.13263968000000001</v>
      </c>
      <c r="G83" s="153">
        <v>0.13993191999999999</v>
      </c>
      <c r="H83" s="160">
        <v>291</v>
      </c>
      <c r="I83" s="160">
        <v>0</v>
      </c>
    </row>
    <row r="84" spans="1:9" ht="17.100000000000001" customHeight="1" x14ac:dyDescent="0.25">
      <c r="A84" s="151" t="s">
        <v>240</v>
      </c>
      <c r="B84" s="152">
        <v>2017</v>
      </c>
      <c r="C84" s="185">
        <v>12</v>
      </c>
      <c r="D84" s="151" t="s">
        <v>360</v>
      </c>
      <c r="E84" s="186">
        <v>0.90981902999999997</v>
      </c>
      <c r="F84" s="187">
        <v>4.729013E-2</v>
      </c>
      <c r="G84" s="153">
        <v>4.289084E-2</v>
      </c>
      <c r="H84" s="160">
        <v>291</v>
      </c>
      <c r="I84" s="160">
        <v>0</v>
      </c>
    </row>
    <row r="85" spans="1:9" ht="17.100000000000001" customHeight="1" x14ac:dyDescent="0.25">
      <c r="A85" s="151" t="s">
        <v>240</v>
      </c>
      <c r="B85" s="152">
        <v>2017</v>
      </c>
      <c r="C85" s="185">
        <v>13</v>
      </c>
      <c r="D85" s="151" t="s">
        <v>7</v>
      </c>
      <c r="E85" s="186">
        <v>0.90958269000000003</v>
      </c>
      <c r="F85" s="187">
        <v>6.8909609999999996E-2</v>
      </c>
      <c r="G85" s="153">
        <v>2.1507700000000001E-2</v>
      </c>
      <c r="H85" s="160">
        <v>289</v>
      </c>
      <c r="I85" s="160">
        <v>1</v>
      </c>
    </row>
    <row r="86" spans="1:9" ht="35.1" customHeight="1" x14ac:dyDescent="0.25">
      <c r="A86" s="151" t="s">
        <v>240</v>
      </c>
      <c r="B86" s="152">
        <v>2017</v>
      </c>
      <c r="C86" s="185">
        <v>14</v>
      </c>
      <c r="D86" s="151" t="s">
        <v>246</v>
      </c>
      <c r="E86" s="186">
        <v>0.87874222999999996</v>
      </c>
      <c r="F86" s="187">
        <v>7.2440379999999999E-2</v>
      </c>
      <c r="G86" s="153">
        <v>4.881738E-2</v>
      </c>
      <c r="H86" s="160">
        <v>292</v>
      </c>
      <c r="I86" s="160">
        <v>0</v>
      </c>
    </row>
    <row r="87" spans="1:9" ht="17.100000000000001" customHeight="1" x14ac:dyDescent="0.25">
      <c r="A87" s="151" t="s">
        <v>240</v>
      </c>
      <c r="B87" s="152">
        <v>2017</v>
      </c>
      <c r="C87" s="185">
        <v>15</v>
      </c>
      <c r="D87" s="151" t="s">
        <v>81</v>
      </c>
      <c r="E87" s="186">
        <v>0.74961999999999995</v>
      </c>
      <c r="F87" s="187">
        <v>0.15098035000000001</v>
      </c>
      <c r="G87" s="153">
        <v>9.9399639999999997E-2</v>
      </c>
      <c r="H87" s="160">
        <v>281</v>
      </c>
      <c r="I87" s="160">
        <v>12</v>
      </c>
    </row>
    <row r="88" spans="1:9" ht="17.100000000000001" customHeight="1" x14ac:dyDescent="0.25">
      <c r="A88" s="151" t="s">
        <v>240</v>
      </c>
      <c r="B88" s="152">
        <v>2017</v>
      </c>
      <c r="C88" s="185">
        <v>16</v>
      </c>
      <c r="D88" s="151" t="s">
        <v>8</v>
      </c>
      <c r="E88" s="186">
        <v>0.88858596000000001</v>
      </c>
      <c r="F88" s="187">
        <v>5.8569650000000001E-2</v>
      </c>
      <c r="G88" s="153">
        <v>5.2844389999999998E-2</v>
      </c>
      <c r="H88" s="160">
        <v>291</v>
      </c>
      <c r="I88" s="160">
        <v>1</v>
      </c>
    </row>
    <row r="89" spans="1:9" ht="17.100000000000001" customHeight="1" x14ac:dyDescent="0.25">
      <c r="A89" s="151" t="s">
        <v>240</v>
      </c>
      <c r="B89" s="152">
        <v>2017</v>
      </c>
      <c r="C89" s="185">
        <v>17</v>
      </c>
      <c r="D89" s="151" t="s">
        <v>247</v>
      </c>
      <c r="E89" s="186">
        <v>0.71737896999999995</v>
      </c>
      <c r="F89" s="187">
        <v>0.16220552999999999</v>
      </c>
      <c r="G89" s="153">
        <v>0.12041549999999999</v>
      </c>
      <c r="H89" s="160">
        <v>264</v>
      </c>
      <c r="I89" s="160">
        <v>27</v>
      </c>
    </row>
    <row r="90" spans="1:9" ht="17.100000000000001" customHeight="1" x14ac:dyDescent="0.25">
      <c r="A90" s="151" t="s">
        <v>240</v>
      </c>
      <c r="B90" s="152">
        <v>2017</v>
      </c>
      <c r="C90" s="185">
        <v>18</v>
      </c>
      <c r="D90" s="151" t="s">
        <v>10</v>
      </c>
      <c r="E90" s="186">
        <v>0.63700319000000005</v>
      </c>
      <c r="F90" s="187">
        <v>0.19420087</v>
      </c>
      <c r="G90" s="153">
        <v>0.16879594000000001</v>
      </c>
      <c r="H90" s="160">
        <v>291</v>
      </c>
      <c r="I90" s="160">
        <v>1</v>
      </c>
    </row>
    <row r="91" spans="1:9" ht="35.1" customHeight="1" x14ac:dyDescent="0.25">
      <c r="A91" s="151" t="s">
        <v>240</v>
      </c>
      <c r="B91" s="152">
        <v>2017</v>
      </c>
      <c r="C91" s="185">
        <v>19</v>
      </c>
      <c r="D91" s="151" t="s">
        <v>248</v>
      </c>
      <c r="E91" s="186">
        <v>0.73647403</v>
      </c>
      <c r="F91" s="187">
        <v>0.13975877</v>
      </c>
      <c r="G91" s="153">
        <v>0.12376719999999999</v>
      </c>
      <c r="H91" s="160">
        <v>273</v>
      </c>
      <c r="I91" s="160">
        <v>21</v>
      </c>
    </row>
    <row r="92" spans="1:9" ht="17.100000000000001" customHeight="1" x14ac:dyDescent="0.25">
      <c r="A92" s="151" t="s">
        <v>240</v>
      </c>
      <c r="B92" s="152">
        <v>2017</v>
      </c>
      <c r="C92" s="185">
        <v>20</v>
      </c>
      <c r="D92" s="151" t="s">
        <v>249</v>
      </c>
      <c r="E92" s="186">
        <v>0.90692855999999999</v>
      </c>
      <c r="F92" s="187">
        <v>4.9746199999999997E-2</v>
      </c>
      <c r="G92" s="153">
        <v>4.3325240000000001E-2</v>
      </c>
      <c r="H92" s="160">
        <v>293</v>
      </c>
      <c r="I92" s="160" t="s">
        <v>149</v>
      </c>
    </row>
    <row r="93" spans="1:9" ht="17.100000000000001" customHeight="1" x14ac:dyDescent="0.25">
      <c r="A93" s="151" t="s">
        <v>240</v>
      </c>
      <c r="B93" s="152">
        <v>2017</v>
      </c>
      <c r="C93" s="185">
        <v>21</v>
      </c>
      <c r="D93" s="151" t="s">
        <v>12</v>
      </c>
      <c r="E93" s="186">
        <v>0.72917027000000001</v>
      </c>
      <c r="F93" s="187">
        <v>0.16129784</v>
      </c>
      <c r="G93" s="153">
        <v>0.10953189000000001</v>
      </c>
      <c r="H93" s="160">
        <v>289</v>
      </c>
      <c r="I93" s="160">
        <v>5</v>
      </c>
    </row>
    <row r="94" spans="1:9" ht="17.100000000000001" customHeight="1" x14ac:dyDescent="0.25">
      <c r="A94" s="151" t="s">
        <v>240</v>
      </c>
      <c r="B94" s="152">
        <v>2017</v>
      </c>
      <c r="C94" s="185">
        <v>22</v>
      </c>
      <c r="D94" s="151" t="s">
        <v>13</v>
      </c>
      <c r="E94" s="186">
        <v>0.59516296000000002</v>
      </c>
      <c r="F94" s="187">
        <v>0.22567249</v>
      </c>
      <c r="G94" s="153">
        <v>0.17916454000000001</v>
      </c>
      <c r="H94" s="160">
        <v>257</v>
      </c>
      <c r="I94" s="160">
        <v>34</v>
      </c>
    </row>
    <row r="95" spans="1:9" ht="17.100000000000001" customHeight="1" x14ac:dyDescent="0.25">
      <c r="A95" s="151" t="s">
        <v>240</v>
      </c>
      <c r="B95" s="152">
        <v>2017</v>
      </c>
      <c r="C95" s="185">
        <v>23</v>
      </c>
      <c r="D95" s="151" t="s">
        <v>14</v>
      </c>
      <c r="E95" s="186">
        <v>0.46876543999999998</v>
      </c>
      <c r="F95" s="187">
        <v>0.30918464000000001</v>
      </c>
      <c r="G95" s="153">
        <v>0.22204990999999999</v>
      </c>
      <c r="H95" s="160">
        <v>229</v>
      </c>
      <c r="I95" s="160">
        <v>65</v>
      </c>
    </row>
    <row r="96" spans="1:9" ht="17.100000000000001" customHeight="1" x14ac:dyDescent="0.25">
      <c r="A96" s="151" t="s">
        <v>240</v>
      </c>
      <c r="B96" s="152">
        <v>2017</v>
      </c>
      <c r="C96" s="185">
        <v>24</v>
      </c>
      <c r="D96" s="151" t="s">
        <v>250</v>
      </c>
      <c r="E96" s="186">
        <v>0.55844658999999996</v>
      </c>
      <c r="F96" s="187">
        <v>0.21320801</v>
      </c>
      <c r="G96" s="153">
        <v>0.2283454</v>
      </c>
      <c r="H96" s="160">
        <v>256</v>
      </c>
      <c r="I96" s="160">
        <v>35</v>
      </c>
    </row>
    <row r="97" spans="1:9" ht="17.100000000000001" customHeight="1" x14ac:dyDescent="0.25">
      <c r="A97" s="151" t="s">
        <v>240</v>
      </c>
      <c r="B97" s="152">
        <v>2017</v>
      </c>
      <c r="C97" s="185">
        <v>25</v>
      </c>
      <c r="D97" s="151" t="s">
        <v>16</v>
      </c>
      <c r="E97" s="186">
        <v>0.60648460000000004</v>
      </c>
      <c r="F97" s="187">
        <v>0.21382028</v>
      </c>
      <c r="G97" s="153">
        <v>0.17969513000000001</v>
      </c>
      <c r="H97" s="160">
        <v>253</v>
      </c>
      <c r="I97" s="160">
        <v>41</v>
      </c>
    </row>
    <row r="98" spans="1:9" ht="17.100000000000001" customHeight="1" x14ac:dyDescent="0.25">
      <c r="A98" s="151" t="s">
        <v>240</v>
      </c>
      <c r="B98" s="152">
        <v>2017</v>
      </c>
      <c r="C98" s="185">
        <v>26</v>
      </c>
      <c r="D98" s="151" t="s">
        <v>82</v>
      </c>
      <c r="E98" s="186">
        <v>0.86542363</v>
      </c>
      <c r="F98" s="187">
        <v>6.9394960000000006E-2</v>
      </c>
      <c r="G98" s="153">
        <v>6.5181420000000004E-2</v>
      </c>
      <c r="H98" s="160">
        <v>291</v>
      </c>
      <c r="I98" s="160">
        <v>2</v>
      </c>
    </row>
    <row r="99" spans="1:9" ht="17.100000000000001" customHeight="1" x14ac:dyDescent="0.25">
      <c r="A99" s="151" t="s">
        <v>240</v>
      </c>
      <c r="B99" s="152">
        <v>2017</v>
      </c>
      <c r="C99" s="185">
        <v>27</v>
      </c>
      <c r="D99" s="151" t="s">
        <v>17</v>
      </c>
      <c r="E99" s="186">
        <v>0.71346213000000003</v>
      </c>
      <c r="F99" s="187">
        <v>0.21654597</v>
      </c>
      <c r="G99" s="153">
        <v>6.9991899999999996E-2</v>
      </c>
      <c r="H99" s="160">
        <v>277</v>
      </c>
      <c r="I99" s="160">
        <v>17</v>
      </c>
    </row>
    <row r="100" spans="1:9" ht="17.100000000000001" customHeight="1" x14ac:dyDescent="0.25">
      <c r="A100" s="151" t="s">
        <v>251</v>
      </c>
      <c r="B100" s="152">
        <v>2017</v>
      </c>
      <c r="C100" s="185">
        <v>28</v>
      </c>
      <c r="D100" s="151" t="s">
        <v>18</v>
      </c>
      <c r="E100" s="186">
        <v>0.95092357000000005</v>
      </c>
      <c r="F100" s="187">
        <v>4.5220929999999999E-2</v>
      </c>
      <c r="G100" s="153">
        <v>3.8555E-3</v>
      </c>
      <c r="H100" s="160">
        <v>294</v>
      </c>
      <c r="I100" s="160" t="s">
        <v>149</v>
      </c>
    </row>
    <row r="101" spans="1:9" ht="35.1" customHeight="1" x14ac:dyDescent="0.25">
      <c r="A101" s="188" t="s">
        <v>240</v>
      </c>
      <c r="B101" s="189">
        <v>2017</v>
      </c>
      <c r="C101" s="190">
        <v>29</v>
      </c>
      <c r="D101" s="151" t="s">
        <v>361</v>
      </c>
      <c r="E101" s="153">
        <v>0.90233229000000004</v>
      </c>
      <c r="F101" s="154">
        <v>7.3223620000000003E-2</v>
      </c>
      <c r="G101" s="153">
        <v>2.4444090000000002E-2</v>
      </c>
      <c r="H101" s="160">
        <v>288</v>
      </c>
      <c r="I101" s="160">
        <v>5</v>
      </c>
    </row>
    <row r="102" spans="1:9" ht="17.100000000000001" customHeight="1" x14ac:dyDescent="0.25">
      <c r="A102" s="188" t="s">
        <v>240</v>
      </c>
      <c r="B102" s="189">
        <v>2017</v>
      </c>
      <c r="C102" s="190">
        <v>30</v>
      </c>
      <c r="D102" s="188" t="s">
        <v>19</v>
      </c>
      <c r="E102" s="153">
        <v>0.66963687999999999</v>
      </c>
      <c r="F102" s="154">
        <v>0.19808033999999999</v>
      </c>
      <c r="G102" s="153">
        <v>0.13228277999999999</v>
      </c>
      <c r="H102" s="160">
        <v>283</v>
      </c>
      <c r="I102" s="160">
        <v>9</v>
      </c>
    </row>
    <row r="103" spans="1:9" ht="17.100000000000001" customHeight="1" x14ac:dyDescent="0.25">
      <c r="A103" s="188" t="s">
        <v>240</v>
      </c>
      <c r="B103" s="189">
        <v>2017</v>
      </c>
      <c r="C103" s="190">
        <v>31</v>
      </c>
      <c r="D103" s="188" t="s">
        <v>20</v>
      </c>
      <c r="E103" s="153">
        <v>0.74531437</v>
      </c>
      <c r="F103" s="154">
        <v>0.16347814999999999</v>
      </c>
      <c r="G103" s="153">
        <v>9.1207490000000002E-2</v>
      </c>
      <c r="H103" s="160">
        <v>285</v>
      </c>
      <c r="I103" s="160">
        <v>8</v>
      </c>
    </row>
    <row r="104" spans="1:9" ht="17.100000000000001" customHeight="1" x14ac:dyDescent="0.25">
      <c r="A104" s="188" t="s">
        <v>240</v>
      </c>
      <c r="B104" s="189">
        <v>2017</v>
      </c>
      <c r="C104" s="190">
        <v>32</v>
      </c>
      <c r="D104" s="188" t="s">
        <v>21</v>
      </c>
      <c r="E104" s="153">
        <v>0.59435817000000002</v>
      </c>
      <c r="F104" s="154">
        <v>0.22036607999999999</v>
      </c>
      <c r="G104" s="153">
        <v>0.18527573999999999</v>
      </c>
      <c r="H104" s="160">
        <v>275</v>
      </c>
      <c r="I104" s="160">
        <v>15</v>
      </c>
    </row>
    <row r="105" spans="1:9" ht="17.100000000000001" customHeight="1" x14ac:dyDescent="0.25">
      <c r="A105" s="188" t="s">
        <v>240</v>
      </c>
      <c r="B105" s="189">
        <v>2017</v>
      </c>
      <c r="C105" s="190">
        <v>33</v>
      </c>
      <c r="D105" s="188" t="s">
        <v>22</v>
      </c>
      <c r="E105" s="153">
        <v>0.44188170999999998</v>
      </c>
      <c r="F105" s="154">
        <v>0.30200712000000002</v>
      </c>
      <c r="G105" s="153">
        <v>0.25611117</v>
      </c>
      <c r="H105" s="160">
        <v>250</v>
      </c>
      <c r="I105" s="160">
        <v>41</v>
      </c>
    </row>
    <row r="106" spans="1:9" ht="35.1" customHeight="1" x14ac:dyDescent="0.25">
      <c r="A106" s="188" t="s">
        <v>240</v>
      </c>
      <c r="B106" s="189">
        <v>2017</v>
      </c>
      <c r="C106" s="190">
        <v>34</v>
      </c>
      <c r="D106" s="151" t="s">
        <v>362</v>
      </c>
      <c r="E106" s="153">
        <v>0.67446384000000004</v>
      </c>
      <c r="F106" s="154">
        <v>0.21758498000000001</v>
      </c>
      <c r="G106" s="153">
        <v>0.10795117999999999</v>
      </c>
      <c r="H106" s="160">
        <v>267</v>
      </c>
      <c r="I106" s="160">
        <v>27</v>
      </c>
    </row>
    <row r="107" spans="1:9" ht="17.100000000000001" customHeight="1" x14ac:dyDescent="0.25">
      <c r="A107" s="188" t="s">
        <v>240</v>
      </c>
      <c r="B107" s="189">
        <v>2017</v>
      </c>
      <c r="C107" s="190">
        <v>35</v>
      </c>
      <c r="D107" s="188" t="s">
        <v>83</v>
      </c>
      <c r="E107" s="153">
        <v>0.85842560000000001</v>
      </c>
      <c r="F107" s="154">
        <v>0.10508869</v>
      </c>
      <c r="G107" s="153">
        <v>3.6485709999999998E-2</v>
      </c>
      <c r="H107" s="160">
        <v>289</v>
      </c>
      <c r="I107" s="160">
        <v>5</v>
      </c>
    </row>
    <row r="108" spans="1:9" ht="17.100000000000001" customHeight="1" x14ac:dyDescent="0.25">
      <c r="A108" s="188" t="s">
        <v>240</v>
      </c>
      <c r="B108" s="189">
        <v>2017</v>
      </c>
      <c r="C108" s="190">
        <v>36</v>
      </c>
      <c r="D108" s="188" t="s">
        <v>23</v>
      </c>
      <c r="E108" s="153">
        <v>0.75750004999999998</v>
      </c>
      <c r="F108" s="154">
        <v>0.15873993</v>
      </c>
      <c r="G108" s="153">
        <v>8.3760009999999996E-2</v>
      </c>
      <c r="H108" s="160">
        <v>289</v>
      </c>
      <c r="I108" s="160">
        <v>4</v>
      </c>
    </row>
    <row r="109" spans="1:9" ht="35.1" customHeight="1" x14ac:dyDescent="0.25">
      <c r="A109" s="188" t="s">
        <v>240</v>
      </c>
      <c r="B109" s="189">
        <v>2017</v>
      </c>
      <c r="C109" s="190">
        <v>37</v>
      </c>
      <c r="D109" s="151" t="s">
        <v>363</v>
      </c>
      <c r="E109" s="153">
        <v>0.68668856</v>
      </c>
      <c r="F109" s="154">
        <v>0.15051117</v>
      </c>
      <c r="G109" s="153">
        <v>0.16280027</v>
      </c>
      <c r="H109" s="160">
        <v>264</v>
      </c>
      <c r="I109" s="160">
        <v>29</v>
      </c>
    </row>
    <row r="110" spans="1:9" ht="53.1" customHeight="1" x14ac:dyDescent="0.25">
      <c r="A110" s="188" t="s">
        <v>240</v>
      </c>
      <c r="B110" s="189">
        <v>2017</v>
      </c>
      <c r="C110" s="190">
        <v>38</v>
      </c>
      <c r="D110" s="151" t="s">
        <v>364</v>
      </c>
      <c r="E110" s="153">
        <v>0.78103738</v>
      </c>
      <c r="F110" s="154">
        <v>0.15041315999999999</v>
      </c>
      <c r="G110" s="153">
        <v>6.8549470000000001E-2</v>
      </c>
      <c r="H110" s="160">
        <v>252</v>
      </c>
      <c r="I110" s="160">
        <v>39</v>
      </c>
    </row>
    <row r="111" spans="1:9" ht="17.100000000000001" customHeight="1" x14ac:dyDescent="0.25">
      <c r="A111" s="188" t="s">
        <v>240</v>
      </c>
      <c r="B111" s="189">
        <v>2017</v>
      </c>
      <c r="C111" s="190">
        <v>39</v>
      </c>
      <c r="D111" s="188" t="s">
        <v>25</v>
      </c>
      <c r="E111" s="153">
        <v>0.94521591999999999</v>
      </c>
      <c r="F111" s="154">
        <v>5.1330609999999999E-2</v>
      </c>
      <c r="G111" s="153">
        <v>3.4534700000000002E-3</v>
      </c>
      <c r="H111" s="160">
        <v>292</v>
      </c>
      <c r="I111" s="160">
        <v>2</v>
      </c>
    </row>
    <row r="112" spans="1:9" ht="17.100000000000001" customHeight="1" x14ac:dyDescent="0.25">
      <c r="A112" s="188" t="s">
        <v>240</v>
      </c>
      <c r="B112" s="189">
        <v>2017</v>
      </c>
      <c r="C112" s="190">
        <v>40</v>
      </c>
      <c r="D112" s="188" t="s">
        <v>255</v>
      </c>
      <c r="E112" s="153">
        <v>0.83278485999999996</v>
      </c>
      <c r="F112" s="154">
        <v>0.10889303</v>
      </c>
      <c r="G112" s="153">
        <v>5.8322110000000003E-2</v>
      </c>
      <c r="H112" s="160">
        <v>293</v>
      </c>
      <c r="I112" s="160" t="s">
        <v>149</v>
      </c>
    </row>
    <row r="113" spans="1:9" ht="17.100000000000001" customHeight="1" x14ac:dyDescent="0.25">
      <c r="A113" s="188" t="s">
        <v>240</v>
      </c>
      <c r="B113" s="189">
        <v>2017</v>
      </c>
      <c r="C113" s="190">
        <v>41</v>
      </c>
      <c r="D113" s="188" t="s">
        <v>256</v>
      </c>
      <c r="E113" s="153">
        <v>0.63480654999999997</v>
      </c>
      <c r="F113" s="154">
        <v>0.21827392000000001</v>
      </c>
      <c r="G113" s="153">
        <v>0.14691953999999999</v>
      </c>
      <c r="H113" s="160">
        <v>276</v>
      </c>
      <c r="I113" s="160">
        <v>18</v>
      </c>
    </row>
    <row r="114" spans="1:9" ht="17.100000000000001" customHeight="1" x14ac:dyDescent="0.25">
      <c r="A114" s="188" t="s">
        <v>240</v>
      </c>
      <c r="B114" s="189">
        <v>2017</v>
      </c>
      <c r="C114" s="190">
        <v>42</v>
      </c>
      <c r="D114" s="188" t="s">
        <v>84</v>
      </c>
      <c r="E114" s="153">
        <v>0.90206295999999997</v>
      </c>
      <c r="F114" s="154">
        <v>6.6082020000000005E-2</v>
      </c>
      <c r="G114" s="153">
        <v>3.1855019999999998E-2</v>
      </c>
      <c r="H114" s="160">
        <v>292</v>
      </c>
      <c r="I114" s="160">
        <v>2</v>
      </c>
    </row>
    <row r="115" spans="1:9" ht="17.100000000000001" customHeight="1" x14ac:dyDescent="0.25">
      <c r="A115" s="188" t="s">
        <v>240</v>
      </c>
      <c r="B115" s="189">
        <v>2017</v>
      </c>
      <c r="C115" s="190">
        <v>43</v>
      </c>
      <c r="D115" s="188" t="s">
        <v>28</v>
      </c>
      <c r="E115" s="153">
        <v>0.77511087000000001</v>
      </c>
      <c r="F115" s="154">
        <v>0.14805898000000001</v>
      </c>
      <c r="G115" s="153">
        <v>7.6830140000000005E-2</v>
      </c>
      <c r="H115" s="160">
        <v>292</v>
      </c>
      <c r="I115" s="160">
        <v>1</v>
      </c>
    </row>
    <row r="116" spans="1:9" ht="17.100000000000001" customHeight="1" x14ac:dyDescent="0.25">
      <c r="A116" s="188" t="s">
        <v>240</v>
      </c>
      <c r="B116" s="189">
        <v>2017</v>
      </c>
      <c r="C116" s="190">
        <v>44</v>
      </c>
      <c r="D116" s="188" t="s">
        <v>29</v>
      </c>
      <c r="E116" s="153">
        <v>0.75178595000000004</v>
      </c>
      <c r="F116" s="154">
        <v>0.14184055000000001</v>
      </c>
      <c r="G116" s="153">
        <v>0.10637349</v>
      </c>
      <c r="H116" s="160">
        <v>289</v>
      </c>
      <c r="I116" s="160">
        <v>5</v>
      </c>
    </row>
    <row r="117" spans="1:9" ht="17.100000000000001" customHeight="1" x14ac:dyDescent="0.25">
      <c r="A117" s="188" t="s">
        <v>240</v>
      </c>
      <c r="B117" s="189">
        <v>2017</v>
      </c>
      <c r="C117" s="190">
        <v>45</v>
      </c>
      <c r="D117" s="188" t="s">
        <v>30</v>
      </c>
      <c r="E117" s="153">
        <v>0.80417232999999999</v>
      </c>
      <c r="F117" s="154">
        <v>0.15378133999999999</v>
      </c>
      <c r="G117" s="153">
        <v>4.2046340000000001E-2</v>
      </c>
      <c r="H117" s="160">
        <v>265</v>
      </c>
      <c r="I117" s="160">
        <v>28</v>
      </c>
    </row>
    <row r="118" spans="1:9" ht="17.100000000000001" customHeight="1" x14ac:dyDescent="0.25">
      <c r="A118" s="188" t="s">
        <v>240</v>
      </c>
      <c r="B118" s="189">
        <v>2017</v>
      </c>
      <c r="C118" s="190">
        <v>46</v>
      </c>
      <c r="D118" s="188" t="s">
        <v>31</v>
      </c>
      <c r="E118" s="153">
        <v>0.76476091000000002</v>
      </c>
      <c r="F118" s="154">
        <v>0.14655762</v>
      </c>
      <c r="G118" s="153">
        <v>8.8681479999999993E-2</v>
      </c>
      <c r="H118" s="160">
        <v>289</v>
      </c>
      <c r="I118" s="160">
        <v>4</v>
      </c>
    </row>
    <row r="119" spans="1:9" ht="17.100000000000001" customHeight="1" x14ac:dyDescent="0.25">
      <c r="A119" s="188" t="s">
        <v>240</v>
      </c>
      <c r="B119" s="189">
        <v>2017</v>
      </c>
      <c r="C119" s="190">
        <v>47</v>
      </c>
      <c r="D119" s="188" t="s">
        <v>32</v>
      </c>
      <c r="E119" s="153">
        <v>0.79594408999999999</v>
      </c>
      <c r="F119" s="154">
        <v>0.12541310999999999</v>
      </c>
      <c r="G119" s="153">
        <v>7.8642809999999994E-2</v>
      </c>
      <c r="H119" s="160">
        <v>289</v>
      </c>
      <c r="I119" s="160">
        <v>5</v>
      </c>
    </row>
    <row r="120" spans="1:9" ht="17.100000000000001" customHeight="1" x14ac:dyDescent="0.25">
      <c r="A120" s="188" t="s">
        <v>240</v>
      </c>
      <c r="B120" s="189">
        <v>2017</v>
      </c>
      <c r="C120" s="190">
        <v>48</v>
      </c>
      <c r="D120" s="188" t="s">
        <v>33</v>
      </c>
      <c r="E120" s="153">
        <v>0.85748807999999999</v>
      </c>
      <c r="F120" s="154">
        <v>7.9038529999999996E-2</v>
      </c>
      <c r="G120" s="153">
        <v>6.3473379999999996E-2</v>
      </c>
      <c r="H120" s="160">
        <v>294</v>
      </c>
      <c r="I120" s="160" t="s">
        <v>149</v>
      </c>
    </row>
    <row r="121" spans="1:9" ht="17.100000000000001" customHeight="1" x14ac:dyDescent="0.25">
      <c r="A121" s="188" t="s">
        <v>240</v>
      </c>
      <c r="B121" s="189">
        <v>2017</v>
      </c>
      <c r="C121" s="190">
        <v>49</v>
      </c>
      <c r="D121" s="188" t="s">
        <v>76</v>
      </c>
      <c r="E121" s="153">
        <v>0.88572941000000005</v>
      </c>
      <c r="F121" s="154">
        <v>5.4201029999999997E-2</v>
      </c>
      <c r="G121" s="153">
        <v>6.0069560000000001E-2</v>
      </c>
      <c r="H121" s="160">
        <v>294</v>
      </c>
      <c r="I121" s="160" t="s">
        <v>149</v>
      </c>
    </row>
    <row r="122" spans="1:9" ht="17.100000000000001" customHeight="1" x14ac:dyDescent="0.25">
      <c r="A122" s="188" t="s">
        <v>240</v>
      </c>
      <c r="B122" s="189">
        <v>2017</v>
      </c>
      <c r="C122" s="190">
        <v>50</v>
      </c>
      <c r="D122" s="188" t="s">
        <v>34</v>
      </c>
      <c r="E122" s="153">
        <v>0.85219738</v>
      </c>
      <c r="F122" s="154">
        <v>9.8600430000000003E-2</v>
      </c>
      <c r="G122" s="153">
        <v>4.920219E-2</v>
      </c>
      <c r="H122" s="160">
        <v>293</v>
      </c>
      <c r="I122" s="160" t="s">
        <v>149</v>
      </c>
    </row>
    <row r="123" spans="1:9" ht="17.100000000000001" customHeight="1" x14ac:dyDescent="0.25">
      <c r="A123" s="188" t="s">
        <v>240</v>
      </c>
      <c r="B123" s="189">
        <v>2017</v>
      </c>
      <c r="C123" s="190">
        <v>51</v>
      </c>
      <c r="D123" s="188" t="s">
        <v>35</v>
      </c>
      <c r="E123" s="153">
        <v>0.77450039000000004</v>
      </c>
      <c r="F123" s="154">
        <v>0.15096538000000001</v>
      </c>
      <c r="G123" s="153">
        <v>7.4534230000000007E-2</v>
      </c>
      <c r="H123" s="160">
        <v>292</v>
      </c>
      <c r="I123" s="160" t="s">
        <v>149</v>
      </c>
    </row>
    <row r="124" spans="1:9" ht="17.100000000000001" customHeight="1" x14ac:dyDescent="0.25">
      <c r="A124" s="188" t="s">
        <v>251</v>
      </c>
      <c r="B124" s="189">
        <v>2017</v>
      </c>
      <c r="C124" s="190">
        <v>52</v>
      </c>
      <c r="D124" s="188" t="s">
        <v>36</v>
      </c>
      <c r="E124" s="153">
        <v>0.84015552000000004</v>
      </c>
      <c r="F124" s="154">
        <v>9.8663310000000004E-2</v>
      </c>
      <c r="G124" s="153">
        <v>6.118117E-2</v>
      </c>
      <c r="H124" s="160">
        <v>293</v>
      </c>
      <c r="I124" s="160" t="s">
        <v>149</v>
      </c>
    </row>
    <row r="125" spans="1:9" ht="35.1" customHeight="1" x14ac:dyDescent="0.25">
      <c r="A125" s="188" t="s">
        <v>240</v>
      </c>
      <c r="B125" s="189">
        <v>2017</v>
      </c>
      <c r="C125" s="190">
        <v>53</v>
      </c>
      <c r="D125" s="151" t="s">
        <v>365</v>
      </c>
      <c r="E125" s="153">
        <v>0.63654783000000004</v>
      </c>
      <c r="F125" s="154">
        <v>0.18975517</v>
      </c>
      <c r="G125" s="153">
        <v>0.17369699999999999</v>
      </c>
      <c r="H125" s="160">
        <v>285</v>
      </c>
      <c r="I125" s="160">
        <v>8</v>
      </c>
    </row>
    <row r="126" spans="1:9" ht="17.100000000000001" customHeight="1" x14ac:dyDescent="0.25">
      <c r="A126" s="188" t="s">
        <v>240</v>
      </c>
      <c r="B126" s="189">
        <v>2017</v>
      </c>
      <c r="C126" s="190">
        <v>54</v>
      </c>
      <c r="D126" s="188" t="s">
        <v>38</v>
      </c>
      <c r="E126" s="153">
        <v>0.70134490999999999</v>
      </c>
      <c r="F126" s="154">
        <v>0.19285482000000001</v>
      </c>
      <c r="G126" s="153">
        <v>0.10580027</v>
      </c>
      <c r="H126" s="160">
        <v>268</v>
      </c>
      <c r="I126" s="160">
        <v>26</v>
      </c>
    </row>
    <row r="127" spans="1:9" ht="17.100000000000001" customHeight="1" x14ac:dyDescent="0.25">
      <c r="A127" s="188" t="s">
        <v>240</v>
      </c>
      <c r="B127" s="189">
        <v>2017</v>
      </c>
      <c r="C127" s="190">
        <v>55</v>
      </c>
      <c r="D127" s="188" t="s">
        <v>39</v>
      </c>
      <c r="E127" s="153">
        <v>0.83216661000000003</v>
      </c>
      <c r="F127" s="154">
        <v>0.10145342</v>
      </c>
      <c r="G127" s="153">
        <v>6.6379969999999996E-2</v>
      </c>
      <c r="H127" s="160">
        <v>276</v>
      </c>
      <c r="I127" s="160">
        <v>18</v>
      </c>
    </row>
    <row r="128" spans="1:9" ht="17.100000000000001" customHeight="1" x14ac:dyDescent="0.25">
      <c r="A128" s="188" t="s">
        <v>240</v>
      </c>
      <c r="B128" s="189">
        <v>2017</v>
      </c>
      <c r="C128" s="190">
        <v>56</v>
      </c>
      <c r="D128" s="188" t="s">
        <v>366</v>
      </c>
      <c r="E128" s="153">
        <v>0.77185320999999996</v>
      </c>
      <c r="F128" s="154">
        <v>0.14093560999999999</v>
      </c>
      <c r="G128" s="153">
        <v>8.7211170000000005E-2</v>
      </c>
      <c r="H128" s="160">
        <v>288</v>
      </c>
      <c r="I128" s="160">
        <v>6</v>
      </c>
    </row>
    <row r="129" spans="1:9" ht="35.1" customHeight="1" x14ac:dyDescent="0.25">
      <c r="A129" s="188" t="s">
        <v>240</v>
      </c>
      <c r="B129" s="189">
        <v>2017</v>
      </c>
      <c r="C129" s="190">
        <v>57</v>
      </c>
      <c r="D129" s="151" t="s">
        <v>367</v>
      </c>
      <c r="E129" s="153">
        <v>0.78770430000000002</v>
      </c>
      <c r="F129" s="154">
        <v>0.15633863000000001</v>
      </c>
      <c r="G129" s="153">
        <v>5.5957069999999998E-2</v>
      </c>
      <c r="H129" s="160">
        <v>273</v>
      </c>
      <c r="I129" s="160">
        <v>18</v>
      </c>
    </row>
    <row r="130" spans="1:9" ht="35.1" customHeight="1" x14ac:dyDescent="0.25">
      <c r="A130" s="188" t="s">
        <v>240</v>
      </c>
      <c r="B130" s="189">
        <v>2017</v>
      </c>
      <c r="C130" s="190">
        <v>58</v>
      </c>
      <c r="D130" s="151" t="s">
        <v>368</v>
      </c>
      <c r="E130" s="153">
        <v>0.72355504999999998</v>
      </c>
      <c r="F130" s="154">
        <v>0.14515444999999999</v>
      </c>
      <c r="G130" s="153">
        <v>0.13129049000000001</v>
      </c>
      <c r="H130" s="160">
        <v>277</v>
      </c>
      <c r="I130" s="160">
        <v>15</v>
      </c>
    </row>
    <row r="131" spans="1:9" ht="17.100000000000001" customHeight="1" x14ac:dyDescent="0.25">
      <c r="A131" s="188" t="s">
        <v>240</v>
      </c>
      <c r="B131" s="189">
        <v>2017</v>
      </c>
      <c r="C131" s="190">
        <v>59</v>
      </c>
      <c r="D131" s="188" t="s">
        <v>41</v>
      </c>
      <c r="E131" s="153">
        <v>0.78236715000000001</v>
      </c>
      <c r="F131" s="154">
        <v>0.12287401000000001</v>
      </c>
      <c r="G131" s="153">
        <v>9.4758850000000006E-2</v>
      </c>
      <c r="H131" s="160">
        <v>280</v>
      </c>
      <c r="I131" s="160">
        <v>13</v>
      </c>
    </row>
    <row r="132" spans="1:9" ht="35.1" customHeight="1" x14ac:dyDescent="0.25">
      <c r="A132" s="188" t="s">
        <v>251</v>
      </c>
      <c r="B132" s="189">
        <v>2017</v>
      </c>
      <c r="C132" s="190">
        <v>60</v>
      </c>
      <c r="D132" s="151" t="s">
        <v>369</v>
      </c>
      <c r="E132" s="153">
        <v>0.75507064999999995</v>
      </c>
      <c r="F132" s="154">
        <v>0.16905222</v>
      </c>
      <c r="G132" s="153">
        <v>7.5877130000000001E-2</v>
      </c>
      <c r="H132" s="160">
        <v>274</v>
      </c>
      <c r="I132" s="160">
        <v>17</v>
      </c>
    </row>
    <row r="133" spans="1:9" ht="17.100000000000001" customHeight="1" x14ac:dyDescent="0.25">
      <c r="A133" s="188" t="s">
        <v>240</v>
      </c>
      <c r="B133" s="189">
        <v>2017</v>
      </c>
      <c r="C133" s="190">
        <v>61</v>
      </c>
      <c r="D133" s="188" t="s">
        <v>85</v>
      </c>
      <c r="E133" s="153">
        <v>0.69227799999999995</v>
      </c>
      <c r="F133" s="154">
        <v>0.18680092000000001</v>
      </c>
      <c r="G133" s="153">
        <v>0.12092108</v>
      </c>
      <c r="H133" s="160">
        <v>289</v>
      </c>
      <c r="I133" s="160">
        <v>4</v>
      </c>
    </row>
    <row r="134" spans="1:9" ht="17.100000000000001" customHeight="1" x14ac:dyDescent="0.25">
      <c r="A134" s="188" t="s">
        <v>240</v>
      </c>
      <c r="B134" s="189">
        <v>2017</v>
      </c>
      <c r="C134" s="190">
        <v>62</v>
      </c>
      <c r="D134" s="188" t="s">
        <v>43</v>
      </c>
      <c r="E134" s="153">
        <v>0.80751081999999996</v>
      </c>
      <c r="F134" s="154">
        <v>0.14466928000000001</v>
      </c>
      <c r="G134" s="153">
        <v>4.7819899999999999E-2</v>
      </c>
      <c r="H134" s="160">
        <v>277</v>
      </c>
      <c r="I134" s="160">
        <v>17</v>
      </c>
    </row>
    <row r="135" spans="1:9" ht="35.1" customHeight="1" x14ac:dyDescent="0.25">
      <c r="A135" s="151" t="s">
        <v>370</v>
      </c>
      <c r="B135" s="189">
        <v>2017</v>
      </c>
      <c r="C135" s="190">
        <v>63</v>
      </c>
      <c r="D135" s="188" t="s">
        <v>260</v>
      </c>
      <c r="E135" s="153">
        <v>0.71939892000000005</v>
      </c>
      <c r="F135" s="154">
        <v>0.15125653999999999</v>
      </c>
      <c r="G135" s="153">
        <v>0.12934454000000001</v>
      </c>
      <c r="H135" s="160">
        <v>294</v>
      </c>
      <c r="I135" s="160" t="s">
        <v>149</v>
      </c>
    </row>
    <row r="136" spans="1:9" ht="35.1" customHeight="1" x14ac:dyDescent="0.25">
      <c r="A136" s="151" t="s">
        <v>370</v>
      </c>
      <c r="B136" s="189">
        <v>2017</v>
      </c>
      <c r="C136" s="190">
        <v>64</v>
      </c>
      <c r="D136" s="151" t="s">
        <v>371</v>
      </c>
      <c r="E136" s="153">
        <v>0.70395132000000005</v>
      </c>
      <c r="F136" s="154">
        <v>0.18394573</v>
      </c>
      <c r="G136" s="153">
        <v>0.11210295000000001</v>
      </c>
      <c r="H136" s="160">
        <v>293</v>
      </c>
      <c r="I136" s="160" t="s">
        <v>149</v>
      </c>
    </row>
    <row r="137" spans="1:9" ht="35.1" customHeight="1" x14ac:dyDescent="0.25">
      <c r="A137" s="151" t="s">
        <v>370</v>
      </c>
      <c r="B137" s="189">
        <v>2017</v>
      </c>
      <c r="C137" s="190">
        <v>65</v>
      </c>
      <c r="D137" s="188" t="s">
        <v>262</v>
      </c>
      <c r="E137" s="153">
        <v>0.68136470000000005</v>
      </c>
      <c r="F137" s="154">
        <v>0.15619208000000001</v>
      </c>
      <c r="G137" s="153">
        <v>0.16244322</v>
      </c>
      <c r="H137" s="160">
        <v>294</v>
      </c>
      <c r="I137" s="160" t="s">
        <v>149</v>
      </c>
    </row>
    <row r="138" spans="1:9" ht="35.1" customHeight="1" x14ac:dyDescent="0.25">
      <c r="A138" s="151" t="s">
        <v>370</v>
      </c>
      <c r="B138" s="189">
        <v>2017</v>
      </c>
      <c r="C138" s="190">
        <v>66</v>
      </c>
      <c r="D138" s="188" t="s">
        <v>47</v>
      </c>
      <c r="E138" s="153">
        <v>0.62517727999999995</v>
      </c>
      <c r="F138" s="154">
        <v>0.24871376000000001</v>
      </c>
      <c r="G138" s="153">
        <v>0.12610895999999999</v>
      </c>
      <c r="H138" s="160">
        <v>293</v>
      </c>
      <c r="I138" s="160" t="s">
        <v>149</v>
      </c>
    </row>
    <row r="139" spans="1:9" ht="35.1" customHeight="1" x14ac:dyDescent="0.25">
      <c r="A139" s="151" t="s">
        <v>370</v>
      </c>
      <c r="B139" s="189">
        <v>2017</v>
      </c>
      <c r="C139" s="190">
        <v>67</v>
      </c>
      <c r="D139" s="188" t="s">
        <v>48</v>
      </c>
      <c r="E139" s="153">
        <v>0.44072558000000001</v>
      </c>
      <c r="F139" s="154">
        <v>0.31061177000000001</v>
      </c>
      <c r="G139" s="153">
        <v>0.24866265000000001</v>
      </c>
      <c r="H139" s="160">
        <v>294</v>
      </c>
      <c r="I139" s="160" t="s">
        <v>149</v>
      </c>
    </row>
    <row r="140" spans="1:9" ht="35.1" customHeight="1" x14ac:dyDescent="0.25">
      <c r="A140" s="151" t="s">
        <v>370</v>
      </c>
      <c r="B140" s="189">
        <v>2017</v>
      </c>
      <c r="C140" s="190">
        <v>68</v>
      </c>
      <c r="D140" s="188" t="s">
        <v>49</v>
      </c>
      <c r="E140" s="153">
        <v>0.68107720000000005</v>
      </c>
      <c r="F140" s="154">
        <v>0.19328076999999999</v>
      </c>
      <c r="G140" s="153">
        <v>0.12564202999999999</v>
      </c>
      <c r="H140" s="160">
        <v>291</v>
      </c>
      <c r="I140" s="160" t="s">
        <v>149</v>
      </c>
    </row>
    <row r="141" spans="1:9" ht="35.1" customHeight="1" x14ac:dyDescent="0.25">
      <c r="A141" s="151" t="s">
        <v>370</v>
      </c>
      <c r="B141" s="189">
        <v>2017</v>
      </c>
      <c r="C141" s="190">
        <v>69</v>
      </c>
      <c r="D141" s="188" t="s">
        <v>263</v>
      </c>
      <c r="E141" s="153">
        <v>0.79148978000000003</v>
      </c>
      <c r="F141" s="154">
        <v>0.11737611000000001</v>
      </c>
      <c r="G141" s="153">
        <v>9.1134110000000004E-2</v>
      </c>
      <c r="H141" s="160">
        <v>293</v>
      </c>
      <c r="I141" s="160" t="s">
        <v>149</v>
      </c>
    </row>
    <row r="142" spans="1:9" ht="35.1" customHeight="1" x14ac:dyDescent="0.25">
      <c r="A142" s="151" t="s">
        <v>370</v>
      </c>
      <c r="B142" s="189">
        <v>2017</v>
      </c>
      <c r="C142" s="190">
        <v>70</v>
      </c>
      <c r="D142" s="188" t="s">
        <v>51</v>
      </c>
      <c r="E142" s="153">
        <v>0.53594997</v>
      </c>
      <c r="F142" s="154">
        <v>0.18672233999999999</v>
      </c>
      <c r="G142" s="153">
        <v>0.27732769000000002</v>
      </c>
      <c r="H142" s="160">
        <v>293</v>
      </c>
      <c r="I142" s="160" t="s">
        <v>149</v>
      </c>
    </row>
    <row r="143" spans="1:9" ht="35.1" customHeight="1" x14ac:dyDescent="0.25">
      <c r="A143" s="151" t="s">
        <v>370</v>
      </c>
      <c r="B143" s="189">
        <v>2017</v>
      </c>
      <c r="C143" s="190">
        <v>71</v>
      </c>
      <c r="D143" s="188" t="s">
        <v>264</v>
      </c>
      <c r="E143" s="153">
        <v>0.80229883999999996</v>
      </c>
      <c r="F143" s="154">
        <v>0.11436035</v>
      </c>
      <c r="G143" s="153">
        <v>8.3340810000000001E-2</v>
      </c>
      <c r="H143" s="160">
        <v>294</v>
      </c>
      <c r="I143" s="160" t="s">
        <v>149</v>
      </c>
    </row>
    <row r="144" spans="1:9" ht="17.100000000000001" customHeight="1" x14ac:dyDescent="0.25">
      <c r="A144" s="188" t="s">
        <v>240</v>
      </c>
      <c r="B144" s="189">
        <v>2016</v>
      </c>
      <c r="C144" s="190">
        <v>1</v>
      </c>
      <c r="D144" s="188" t="s">
        <v>241</v>
      </c>
      <c r="E144" s="153">
        <v>0.80280229000000003</v>
      </c>
      <c r="F144" s="154">
        <v>0.1193512</v>
      </c>
      <c r="G144" s="153">
        <v>7.7846509999999994E-2</v>
      </c>
      <c r="H144" s="160">
        <v>272</v>
      </c>
      <c r="I144" s="160" t="s">
        <v>149</v>
      </c>
    </row>
    <row r="145" spans="1:9" ht="17.100000000000001" customHeight="1" x14ac:dyDescent="0.25">
      <c r="A145" s="188" t="s">
        <v>240</v>
      </c>
      <c r="B145" s="189">
        <v>2016</v>
      </c>
      <c r="C145" s="190">
        <v>2</v>
      </c>
      <c r="D145" s="188" t="s">
        <v>0</v>
      </c>
      <c r="E145" s="153">
        <v>0.88425883999999999</v>
      </c>
      <c r="F145" s="154">
        <v>6.8647340000000001E-2</v>
      </c>
      <c r="G145" s="153">
        <v>4.7093820000000002E-2</v>
      </c>
      <c r="H145" s="160">
        <v>271</v>
      </c>
      <c r="I145" s="160" t="s">
        <v>149</v>
      </c>
    </row>
    <row r="146" spans="1:9" ht="17.100000000000001" customHeight="1" x14ac:dyDescent="0.25">
      <c r="A146" s="188" t="s">
        <v>240</v>
      </c>
      <c r="B146" s="189">
        <v>2016</v>
      </c>
      <c r="C146" s="190">
        <v>3</v>
      </c>
      <c r="D146" s="188" t="s">
        <v>1</v>
      </c>
      <c r="E146" s="153">
        <v>0.76848627999999997</v>
      </c>
      <c r="F146" s="154">
        <v>0.11430626000000001</v>
      </c>
      <c r="G146" s="153">
        <v>0.11720746</v>
      </c>
      <c r="H146" s="160">
        <v>264</v>
      </c>
      <c r="I146" s="160" t="s">
        <v>149</v>
      </c>
    </row>
    <row r="147" spans="1:9" ht="17.100000000000001" customHeight="1" x14ac:dyDescent="0.25">
      <c r="A147" s="188" t="s">
        <v>240</v>
      </c>
      <c r="B147" s="189">
        <v>2016</v>
      </c>
      <c r="C147" s="190">
        <v>4</v>
      </c>
      <c r="D147" s="188" t="s">
        <v>75</v>
      </c>
      <c r="E147" s="153">
        <v>0.79051009999999999</v>
      </c>
      <c r="F147" s="154">
        <v>0.12453355000000001</v>
      </c>
      <c r="G147" s="153">
        <v>8.495635E-2</v>
      </c>
      <c r="H147" s="160">
        <v>272</v>
      </c>
      <c r="I147" s="160" t="s">
        <v>149</v>
      </c>
    </row>
    <row r="148" spans="1:9" ht="17.100000000000001" customHeight="1" x14ac:dyDescent="0.25">
      <c r="A148" s="188" t="s">
        <v>240</v>
      </c>
      <c r="B148" s="189">
        <v>2016</v>
      </c>
      <c r="C148" s="190">
        <v>5</v>
      </c>
      <c r="D148" s="188" t="s">
        <v>2</v>
      </c>
      <c r="E148" s="153">
        <v>0.8832468</v>
      </c>
      <c r="F148" s="154">
        <v>7.6003349999999997E-2</v>
      </c>
      <c r="G148" s="153">
        <v>4.0749849999999997E-2</v>
      </c>
      <c r="H148" s="160">
        <v>267</v>
      </c>
      <c r="I148" s="160" t="s">
        <v>149</v>
      </c>
    </row>
    <row r="149" spans="1:9" ht="17.100000000000001" customHeight="1" x14ac:dyDescent="0.25">
      <c r="A149" s="188" t="s">
        <v>240</v>
      </c>
      <c r="B149" s="189">
        <v>2016</v>
      </c>
      <c r="C149" s="190">
        <v>6</v>
      </c>
      <c r="D149" s="188" t="s">
        <v>3</v>
      </c>
      <c r="E149" s="153">
        <v>0.88748137999999999</v>
      </c>
      <c r="F149" s="154">
        <v>7.0941119999999996E-2</v>
      </c>
      <c r="G149" s="153">
        <v>4.1577490000000002E-2</v>
      </c>
      <c r="H149" s="160">
        <v>269</v>
      </c>
      <c r="I149" s="160" t="s">
        <v>149</v>
      </c>
    </row>
    <row r="150" spans="1:9" ht="17.100000000000001" customHeight="1" x14ac:dyDescent="0.25">
      <c r="A150" s="188" t="s">
        <v>240</v>
      </c>
      <c r="B150" s="189">
        <v>2016</v>
      </c>
      <c r="C150" s="190">
        <v>7</v>
      </c>
      <c r="D150" s="188" t="s">
        <v>80</v>
      </c>
      <c r="E150" s="153">
        <v>0.98266492999999999</v>
      </c>
      <c r="F150" s="154">
        <v>1.350411E-2</v>
      </c>
      <c r="G150" s="153">
        <v>3.83096E-3</v>
      </c>
      <c r="H150" s="160">
        <v>272</v>
      </c>
      <c r="I150" s="160" t="s">
        <v>149</v>
      </c>
    </row>
    <row r="151" spans="1:9" ht="17.100000000000001" customHeight="1" x14ac:dyDescent="0.25">
      <c r="A151" s="188" t="s">
        <v>240</v>
      </c>
      <c r="B151" s="189">
        <v>2016</v>
      </c>
      <c r="C151" s="190">
        <v>8</v>
      </c>
      <c r="D151" s="188" t="s">
        <v>4</v>
      </c>
      <c r="E151" s="153">
        <v>0.90311892999999999</v>
      </c>
      <c r="F151" s="154">
        <v>8.9384229999999995E-2</v>
      </c>
      <c r="G151" s="153">
        <v>7.4968300000000003E-3</v>
      </c>
      <c r="H151" s="160">
        <v>271</v>
      </c>
      <c r="I151" s="160" t="s">
        <v>149</v>
      </c>
    </row>
    <row r="152" spans="1:9" ht="17.100000000000001" customHeight="1" x14ac:dyDescent="0.25">
      <c r="A152" s="188" t="s">
        <v>240</v>
      </c>
      <c r="B152" s="189">
        <v>2016</v>
      </c>
      <c r="C152" s="190">
        <v>9</v>
      </c>
      <c r="D152" s="188" t="s">
        <v>242</v>
      </c>
      <c r="E152" s="153">
        <v>0.65313341000000003</v>
      </c>
      <c r="F152" s="154">
        <v>0.16204967000000001</v>
      </c>
      <c r="G152" s="153">
        <v>0.18481692</v>
      </c>
      <c r="H152" s="160">
        <v>269</v>
      </c>
      <c r="I152" s="160">
        <v>1</v>
      </c>
    </row>
    <row r="153" spans="1:9" ht="17.100000000000001" customHeight="1" x14ac:dyDescent="0.25">
      <c r="A153" s="188" t="s">
        <v>240</v>
      </c>
      <c r="B153" s="189">
        <v>2016</v>
      </c>
      <c r="C153" s="190">
        <v>10</v>
      </c>
      <c r="D153" s="188" t="s">
        <v>243</v>
      </c>
      <c r="E153" s="153">
        <v>0.68103530999999995</v>
      </c>
      <c r="F153" s="154">
        <v>0.13754400999999999</v>
      </c>
      <c r="G153" s="153">
        <v>0.18142068</v>
      </c>
      <c r="H153" s="160">
        <v>271</v>
      </c>
      <c r="I153" s="160">
        <v>0</v>
      </c>
    </row>
    <row r="154" spans="1:9" ht="17.100000000000001" customHeight="1" x14ac:dyDescent="0.25">
      <c r="A154" s="188" t="s">
        <v>240</v>
      </c>
      <c r="B154" s="189">
        <v>2016</v>
      </c>
      <c r="C154" s="190">
        <v>11</v>
      </c>
      <c r="D154" s="188" t="s">
        <v>244</v>
      </c>
      <c r="E154" s="153">
        <v>0.72368255000000004</v>
      </c>
      <c r="F154" s="154">
        <v>0.12831148000000001</v>
      </c>
      <c r="G154" s="153">
        <v>0.14800596999999999</v>
      </c>
      <c r="H154" s="160">
        <v>263</v>
      </c>
      <c r="I154" s="160">
        <v>0</v>
      </c>
    </row>
    <row r="155" spans="1:9" ht="17.100000000000001" customHeight="1" x14ac:dyDescent="0.25">
      <c r="A155" s="188" t="s">
        <v>240</v>
      </c>
      <c r="B155" s="189">
        <v>2016</v>
      </c>
      <c r="C155" s="190">
        <v>12</v>
      </c>
      <c r="D155" s="188" t="s">
        <v>360</v>
      </c>
      <c r="E155" s="153">
        <v>0.92475231000000002</v>
      </c>
      <c r="F155" s="154">
        <v>6.3603789999999993E-2</v>
      </c>
      <c r="G155" s="153">
        <v>1.16439E-2</v>
      </c>
      <c r="H155" s="160">
        <v>268</v>
      </c>
      <c r="I155" s="160">
        <v>2</v>
      </c>
    </row>
    <row r="156" spans="1:9" ht="17.100000000000001" customHeight="1" x14ac:dyDescent="0.25">
      <c r="A156" s="188" t="s">
        <v>240</v>
      </c>
      <c r="B156" s="189">
        <v>2016</v>
      </c>
      <c r="C156" s="190">
        <v>13</v>
      </c>
      <c r="D156" s="188" t="s">
        <v>7</v>
      </c>
      <c r="E156" s="153">
        <v>0.89919702000000001</v>
      </c>
      <c r="F156" s="154">
        <v>7.8465430000000003E-2</v>
      </c>
      <c r="G156" s="153">
        <v>2.2337550000000001E-2</v>
      </c>
      <c r="H156" s="160">
        <v>266</v>
      </c>
      <c r="I156" s="160">
        <v>0</v>
      </c>
    </row>
    <row r="157" spans="1:9" ht="35.1" customHeight="1" x14ac:dyDescent="0.25">
      <c r="A157" s="188" t="s">
        <v>240</v>
      </c>
      <c r="B157" s="189">
        <v>2016</v>
      </c>
      <c r="C157" s="190">
        <v>14</v>
      </c>
      <c r="D157" s="151" t="s">
        <v>372</v>
      </c>
      <c r="E157" s="153">
        <v>0.87359372999999996</v>
      </c>
      <c r="F157" s="154">
        <v>8.7885119999999997E-2</v>
      </c>
      <c r="G157" s="153">
        <v>3.8521140000000002E-2</v>
      </c>
      <c r="H157" s="160">
        <v>271</v>
      </c>
      <c r="I157" s="160">
        <v>1</v>
      </c>
    </row>
    <row r="158" spans="1:9" ht="17.100000000000001" customHeight="1" x14ac:dyDescent="0.25">
      <c r="A158" s="188" t="s">
        <v>240</v>
      </c>
      <c r="B158" s="189">
        <v>2016</v>
      </c>
      <c r="C158" s="190">
        <v>15</v>
      </c>
      <c r="D158" s="188" t="s">
        <v>81</v>
      </c>
      <c r="E158" s="153">
        <v>0.75518697999999995</v>
      </c>
      <c r="F158" s="154">
        <v>0.15639753000000001</v>
      </c>
      <c r="G158" s="153">
        <v>8.8415489999999999E-2</v>
      </c>
      <c r="H158" s="160">
        <v>259</v>
      </c>
      <c r="I158" s="160">
        <v>13</v>
      </c>
    </row>
    <row r="159" spans="1:9" ht="17.100000000000001" customHeight="1" x14ac:dyDescent="0.25">
      <c r="A159" s="188" t="s">
        <v>240</v>
      </c>
      <c r="B159" s="189">
        <v>2016</v>
      </c>
      <c r="C159" s="190">
        <v>16</v>
      </c>
      <c r="D159" s="188" t="s">
        <v>8</v>
      </c>
      <c r="E159" s="153">
        <v>0.87572642000000001</v>
      </c>
      <c r="F159" s="154">
        <v>0.10151609</v>
      </c>
      <c r="G159" s="153">
        <v>2.275748E-2</v>
      </c>
      <c r="H159" s="160">
        <v>269</v>
      </c>
      <c r="I159" s="160">
        <v>2</v>
      </c>
    </row>
    <row r="160" spans="1:9" ht="17.100000000000001" customHeight="1" x14ac:dyDescent="0.25">
      <c r="A160" s="188" t="s">
        <v>240</v>
      </c>
      <c r="B160" s="189">
        <v>2016</v>
      </c>
      <c r="C160" s="190">
        <v>17</v>
      </c>
      <c r="D160" s="188" t="s">
        <v>247</v>
      </c>
      <c r="E160" s="153">
        <v>0.71609982999999999</v>
      </c>
      <c r="F160" s="154">
        <v>0.17390294000000001</v>
      </c>
      <c r="G160" s="153">
        <v>0.10999723</v>
      </c>
      <c r="H160" s="160">
        <v>240</v>
      </c>
      <c r="I160" s="160">
        <v>29</v>
      </c>
    </row>
    <row r="161" spans="1:9" ht="17.100000000000001" customHeight="1" x14ac:dyDescent="0.25">
      <c r="A161" s="188" t="s">
        <v>240</v>
      </c>
      <c r="B161" s="189">
        <v>2016</v>
      </c>
      <c r="C161" s="190">
        <v>18</v>
      </c>
      <c r="D161" s="188" t="s">
        <v>10</v>
      </c>
      <c r="E161" s="153">
        <v>0.61963900999999999</v>
      </c>
      <c r="F161" s="154">
        <v>0.24082039</v>
      </c>
      <c r="G161" s="153">
        <v>0.13954059999999999</v>
      </c>
      <c r="H161" s="160">
        <v>269</v>
      </c>
      <c r="I161" s="160">
        <v>3</v>
      </c>
    </row>
    <row r="162" spans="1:9" ht="35.1" customHeight="1" x14ac:dyDescent="0.25">
      <c r="A162" s="188" t="s">
        <v>240</v>
      </c>
      <c r="B162" s="189">
        <v>2016</v>
      </c>
      <c r="C162" s="190">
        <v>19</v>
      </c>
      <c r="D162" s="151" t="s">
        <v>373</v>
      </c>
      <c r="E162" s="153">
        <v>0.71722971000000002</v>
      </c>
      <c r="F162" s="154">
        <v>0.11323656999999999</v>
      </c>
      <c r="G162" s="153">
        <v>0.16953371</v>
      </c>
      <c r="H162" s="160">
        <v>254</v>
      </c>
      <c r="I162" s="160">
        <v>17</v>
      </c>
    </row>
    <row r="163" spans="1:9" ht="17.100000000000001" customHeight="1" x14ac:dyDescent="0.25">
      <c r="A163" s="188" t="s">
        <v>240</v>
      </c>
      <c r="B163" s="189">
        <v>2016</v>
      </c>
      <c r="C163" s="190">
        <v>20</v>
      </c>
      <c r="D163" s="188" t="s">
        <v>249</v>
      </c>
      <c r="E163" s="153">
        <v>0.90778521999999995</v>
      </c>
      <c r="F163" s="154">
        <v>5.5933690000000001E-2</v>
      </c>
      <c r="G163" s="153">
        <v>3.6281090000000002E-2</v>
      </c>
      <c r="H163" s="160">
        <v>271</v>
      </c>
      <c r="I163" s="160" t="s">
        <v>149</v>
      </c>
    </row>
    <row r="164" spans="1:9" ht="17.100000000000001" customHeight="1" x14ac:dyDescent="0.25">
      <c r="A164" s="188" t="s">
        <v>240</v>
      </c>
      <c r="B164" s="189">
        <v>2016</v>
      </c>
      <c r="C164" s="190">
        <v>21</v>
      </c>
      <c r="D164" s="188" t="s">
        <v>12</v>
      </c>
      <c r="E164" s="153">
        <v>0.74012646000000004</v>
      </c>
      <c r="F164" s="154">
        <v>0.15164728</v>
      </c>
      <c r="G164" s="153">
        <v>0.10822626</v>
      </c>
      <c r="H164" s="160">
        <v>263</v>
      </c>
      <c r="I164" s="160">
        <v>8</v>
      </c>
    </row>
    <row r="165" spans="1:9" ht="17.100000000000001" customHeight="1" x14ac:dyDescent="0.25">
      <c r="A165" s="188" t="s">
        <v>240</v>
      </c>
      <c r="B165" s="189">
        <v>2016</v>
      </c>
      <c r="C165" s="190">
        <v>22</v>
      </c>
      <c r="D165" s="188" t="s">
        <v>13</v>
      </c>
      <c r="E165" s="153">
        <v>0.52856449000000005</v>
      </c>
      <c r="F165" s="154">
        <v>0.28749250999999998</v>
      </c>
      <c r="G165" s="153">
        <v>0.183943</v>
      </c>
      <c r="H165" s="160">
        <v>251</v>
      </c>
      <c r="I165" s="160">
        <v>20</v>
      </c>
    </row>
    <row r="166" spans="1:9" ht="17.100000000000001" customHeight="1" x14ac:dyDescent="0.25">
      <c r="A166" s="188" t="s">
        <v>240</v>
      </c>
      <c r="B166" s="189">
        <v>2016</v>
      </c>
      <c r="C166" s="190">
        <v>23</v>
      </c>
      <c r="D166" s="188" t="s">
        <v>14</v>
      </c>
      <c r="E166" s="153">
        <v>0.45107739000000002</v>
      </c>
      <c r="F166" s="154">
        <v>0.33702337999999998</v>
      </c>
      <c r="G166" s="153">
        <v>0.21189922999999999</v>
      </c>
      <c r="H166" s="160">
        <v>219</v>
      </c>
      <c r="I166" s="160">
        <v>51</v>
      </c>
    </row>
    <row r="167" spans="1:9" ht="17.100000000000001" customHeight="1" x14ac:dyDescent="0.25">
      <c r="A167" s="188" t="s">
        <v>240</v>
      </c>
      <c r="B167" s="189">
        <v>2016</v>
      </c>
      <c r="C167" s="190">
        <v>24</v>
      </c>
      <c r="D167" s="188" t="s">
        <v>250</v>
      </c>
      <c r="E167" s="153">
        <v>0.49011885999999999</v>
      </c>
      <c r="F167" s="154">
        <v>0.28467135999999998</v>
      </c>
      <c r="G167" s="153">
        <v>0.22520978</v>
      </c>
      <c r="H167" s="160">
        <v>240</v>
      </c>
      <c r="I167" s="160">
        <v>31</v>
      </c>
    </row>
    <row r="168" spans="1:9" ht="17.100000000000001" customHeight="1" x14ac:dyDescent="0.25">
      <c r="A168" s="188" t="s">
        <v>240</v>
      </c>
      <c r="B168" s="189">
        <v>2016</v>
      </c>
      <c r="C168" s="190">
        <v>25</v>
      </c>
      <c r="D168" s="188" t="s">
        <v>16</v>
      </c>
      <c r="E168" s="153">
        <v>0.53707406000000002</v>
      </c>
      <c r="F168" s="154">
        <v>0.27419576000000001</v>
      </c>
      <c r="G168" s="153">
        <v>0.18873018</v>
      </c>
      <c r="H168" s="160">
        <v>242</v>
      </c>
      <c r="I168" s="160">
        <v>29</v>
      </c>
    </row>
    <row r="169" spans="1:9" ht="17.100000000000001" customHeight="1" x14ac:dyDescent="0.25">
      <c r="A169" s="188" t="s">
        <v>240</v>
      </c>
      <c r="B169" s="189">
        <v>2016</v>
      </c>
      <c r="C169" s="190">
        <v>26</v>
      </c>
      <c r="D169" s="188" t="s">
        <v>82</v>
      </c>
      <c r="E169" s="153">
        <v>0.81314218999999999</v>
      </c>
      <c r="F169" s="154">
        <v>0.11570751</v>
      </c>
      <c r="G169" s="153">
        <v>7.11503E-2</v>
      </c>
      <c r="H169" s="160">
        <v>269</v>
      </c>
      <c r="I169" s="160">
        <v>2</v>
      </c>
    </row>
    <row r="170" spans="1:9" ht="17.100000000000001" customHeight="1" x14ac:dyDescent="0.25">
      <c r="A170" s="188" t="s">
        <v>240</v>
      </c>
      <c r="B170" s="189">
        <v>2016</v>
      </c>
      <c r="C170" s="190">
        <v>27</v>
      </c>
      <c r="D170" s="188" t="s">
        <v>17</v>
      </c>
      <c r="E170" s="153">
        <v>0.69123235999999999</v>
      </c>
      <c r="F170" s="154">
        <v>0.22922323</v>
      </c>
      <c r="G170" s="153">
        <v>7.9544409999999996E-2</v>
      </c>
      <c r="H170" s="160">
        <v>261</v>
      </c>
      <c r="I170" s="160">
        <v>11</v>
      </c>
    </row>
    <row r="171" spans="1:9" ht="17.100000000000001" customHeight="1" x14ac:dyDescent="0.25">
      <c r="A171" s="188" t="s">
        <v>251</v>
      </c>
      <c r="B171" s="189">
        <v>2016</v>
      </c>
      <c r="C171" s="190">
        <v>28</v>
      </c>
      <c r="D171" s="188" t="s">
        <v>18</v>
      </c>
      <c r="E171" s="153">
        <v>0.94486784999999995</v>
      </c>
      <c r="F171" s="154">
        <v>4.8228500000000001E-2</v>
      </c>
      <c r="G171" s="153">
        <v>6.9036599999999998E-3</v>
      </c>
      <c r="H171" s="160">
        <v>272</v>
      </c>
      <c r="I171" s="160" t="s">
        <v>149</v>
      </c>
    </row>
    <row r="172" spans="1:9" ht="35.1" customHeight="1" x14ac:dyDescent="0.25">
      <c r="A172" s="188" t="s">
        <v>240</v>
      </c>
      <c r="B172" s="189">
        <v>2016</v>
      </c>
      <c r="C172" s="190">
        <v>29</v>
      </c>
      <c r="D172" s="151" t="s">
        <v>361</v>
      </c>
      <c r="E172" s="153">
        <v>0.86557265000000005</v>
      </c>
      <c r="F172" s="154">
        <v>0.10425543</v>
      </c>
      <c r="G172" s="153">
        <v>3.0171920000000001E-2</v>
      </c>
      <c r="H172" s="160">
        <v>269</v>
      </c>
      <c r="I172" s="160">
        <v>2</v>
      </c>
    </row>
    <row r="173" spans="1:9" ht="17.100000000000001" customHeight="1" x14ac:dyDescent="0.25">
      <c r="A173" s="188" t="s">
        <v>240</v>
      </c>
      <c r="B173" s="189">
        <v>2016</v>
      </c>
      <c r="C173" s="190">
        <v>30</v>
      </c>
      <c r="D173" s="188" t="s">
        <v>19</v>
      </c>
      <c r="E173" s="153">
        <v>0.61130775999999998</v>
      </c>
      <c r="F173" s="154">
        <v>0.21558053999999999</v>
      </c>
      <c r="G173" s="153">
        <v>0.17311170000000001</v>
      </c>
      <c r="H173" s="160">
        <v>267</v>
      </c>
      <c r="I173" s="160">
        <v>5</v>
      </c>
    </row>
    <row r="174" spans="1:9" ht="17.100000000000001" customHeight="1" x14ac:dyDescent="0.25">
      <c r="A174" s="188" t="s">
        <v>240</v>
      </c>
      <c r="B174" s="189">
        <v>2016</v>
      </c>
      <c r="C174" s="190">
        <v>31</v>
      </c>
      <c r="D174" s="188" t="s">
        <v>20</v>
      </c>
      <c r="E174" s="153">
        <v>0.68580363</v>
      </c>
      <c r="F174" s="154">
        <v>0.19622349</v>
      </c>
      <c r="G174" s="153">
        <v>0.11797288</v>
      </c>
      <c r="H174" s="160">
        <v>263</v>
      </c>
      <c r="I174" s="160">
        <v>8</v>
      </c>
    </row>
    <row r="175" spans="1:9" ht="17.100000000000001" customHeight="1" x14ac:dyDescent="0.25">
      <c r="A175" s="188" t="s">
        <v>240</v>
      </c>
      <c r="B175" s="189">
        <v>2016</v>
      </c>
      <c r="C175" s="190">
        <v>32</v>
      </c>
      <c r="D175" s="188" t="s">
        <v>21</v>
      </c>
      <c r="E175" s="153">
        <v>0.56039265000000005</v>
      </c>
      <c r="F175" s="154">
        <v>0.27795567999999998</v>
      </c>
      <c r="G175" s="153">
        <v>0.16165167</v>
      </c>
      <c r="H175" s="160">
        <v>261</v>
      </c>
      <c r="I175" s="160">
        <v>11</v>
      </c>
    </row>
    <row r="176" spans="1:9" ht="17.100000000000001" customHeight="1" x14ac:dyDescent="0.25">
      <c r="A176" s="188" t="s">
        <v>240</v>
      </c>
      <c r="B176" s="189">
        <v>2016</v>
      </c>
      <c r="C176" s="190">
        <v>33</v>
      </c>
      <c r="D176" s="188" t="s">
        <v>22</v>
      </c>
      <c r="E176" s="153">
        <v>0.40409075</v>
      </c>
      <c r="F176" s="154">
        <v>0.33981567000000001</v>
      </c>
      <c r="G176" s="153">
        <v>0.25609357999999999</v>
      </c>
      <c r="H176" s="160">
        <v>238</v>
      </c>
      <c r="I176" s="160">
        <v>32</v>
      </c>
    </row>
    <row r="177" spans="1:9" ht="35.1" customHeight="1" x14ac:dyDescent="0.25">
      <c r="A177" s="188" t="s">
        <v>240</v>
      </c>
      <c r="B177" s="189">
        <v>2016</v>
      </c>
      <c r="C177" s="190">
        <v>34</v>
      </c>
      <c r="D177" s="151" t="s">
        <v>362</v>
      </c>
      <c r="E177" s="153">
        <v>0.66295873999999999</v>
      </c>
      <c r="F177" s="154">
        <v>0.23467995999999999</v>
      </c>
      <c r="G177" s="153">
        <v>0.1023613</v>
      </c>
      <c r="H177" s="160">
        <v>245</v>
      </c>
      <c r="I177" s="160">
        <v>26</v>
      </c>
    </row>
    <row r="178" spans="1:9" ht="17.100000000000001" customHeight="1" x14ac:dyDescent="0.25">
      <c r="A178" s="188" t="s">
        <v>240</v>
      </c>
      <c r="B178" s="189">
        <v>2016</v>
      </c>
      <c r="C178" s="190">
        <v>35</v>
      </c>
      <c r="D178" s="188" t="s">
        <v>83</v>
      </c>
      <c r="E178" s="153">
        <v>0.87597762000000001</v>
      </c>
      <c r="F178" s="154">
        <v>9.6599760000000007E-2</v>
      </c>
      <c r="G178" s="153">
        <v>2.7422620000000002E-2</v>
      </c>
      <c r="H178" s="160">
        <v>265</v>
      </c>
      <c r="I178" s="160">
        <v>6</v>
      </c>
    </row>
    <row r="179" spans="1:9" ht="17.100000000000001" customHeight="1" x14ac:dyDescent="0.25">
      <c r="A179" s="188" t="s">
        <v>240</v>
      </c>
      <c r="B179" s="189">
        <v>2016</v>
      </c>
      <c r="C179" s="190">
        <v>36</v>
      </c>
      <c r="D179" s="188" t="s">
        <v>23</v>
      </c>
      <c r="E179" s="153">
        <v>0.75770543000000001</v>
      </c>
      <c r="F179" s="154">
        <v>0.15778343</v>
      </c>
      <c r="G179" s="153">
        <v>8.4511139999999998E-2</v>
      </c>
      <c r="H179" s="160">
        <v>266</v>
      </c>
      <c r="I179" s="160">
        <v>6</v>
      </c>
    </row>
    <row r="180" spans="1:9" ht="35.1" customHeight="1" x14ac:dyDescent="0.25">
      <c r="A180" s="188" t="s">
        <v>240</v>
      </c>
      <c r="B180" s="189">
        <v>2016</v>
      </c>
      <c r="C180" s="190">
        <v>37</v>
      </c>
      <c r="D180" s="151" t="s">
        <v>363</v>
      </c>
      <c r="E180" s="153">
        <v>0.67751167999999995</v>
      </c>
      <c r="F180" s="154">
        <v>0.16422281999999999</v>
      </c>
      <c r="G180" s="153">
        <v>0.1582655</v>
      </c>
      <c r="H180" s="160">
        <v>244</v>
      </c>
      <c r="I180" s="160">
        <v>27</v>
      </c>
    </row>
    <row r="181" spans="1:9" ht="53.1" customHeight="1" x14ac:dyDescent="0.25">
      <c r="A181" s="188" t="s">
        <v>240</v>
      </c>
      <c r="B181" s="189">
        <v>2016</v>
      </c>
      <c r="C181" s="190">
        <v>38</v>
      </c>
      <c r="D181" s="151" t="s">
        <v>364</v>
      </c>
      <c r="E181" s="153">
        <v>0.73047329999999999</v>
      </c>
      <c r="F181" s="154">
        <v>0.17931786999999999</v>
      </c>
      <c r="G181" s="153">
        <v>9.0208819999999995E-2</v>
      </c>
      <c r="H181" s="160">
        <v>239</v>
      </c>
      <c r="I181" s="160">
        <v>32</v>
      </c>
    </row>
    <row r="182" spans="1:9" ht="17.100000000000001" customHeight="1" x14ac:dyDescent="0.25">
      <c r="A182" s="188" t="s">
        <v>240</v>
      </c>
      <c r="B182" s="189">
        <v>2016</v>
      </c>
      <c r="C182" s="190">
        <v>39</v>
      </c>
      <c r="D182" s="188" t="s">
        <v>25</v>
      </c>
      <c r="E182" s="153">
        <v>0.90979301999999995</v>
      </c>
      <c r="F182" s="154">
        <v>7.9490930000000001E-2</v>
      </c>
      <c r="G182" s="153">
        <v>1.071605E-2</v>
      </c>
      <c r="H182" s="160">
        <v>268</v>
      </c>
      <c r="I182" s="160">
        <v>3</v>
      </c>
    </row>
    <row r="183" spans="1:9" ht="17.100000000000001" customHeight="1" x14ac:dyDescent="0.25">
      <c r="A183" s="188" t="s">
        <v>240</v>
      </c>
      <c r="B183" s="189">
        <v>2016</v>
      </c>
      <c r="C183" s="190">
        <v>40</v>
      </c>
      <c r="D183" s="188" t="s">
        <v>255</v>
      </c>
      <c r="E183" s="153">
        <v>0.83085381000000003</v>
      </c>
      <c r="F183" s="154">
        <v>0.10228133</v>
      </c>
      <c r="G183" s="153">
        <v>6.6864859999999998E-2</v>
      </c>
      <c r="H183" s="160">
        <v>272</v>
      </c>
      <c r="I183" s="160" t="s">
        <v>149</v>
      </c>
    </row>
    <row r="184" spans="1:9" ht="17.100000000000001" customHeight="1" x14ac:dyDescent="0.25">
      <c r="A184" s="188" t="s">
        <v>240</v>
      </c>
      <c r="B184" s="189">
        <v>2016</v>
      </c>
      <c r="C184" s="190">
        <v>41</v>
      </c>
      <c r="D184" s="188" t="s">
        <v>256</v>
      </c>
      <c r="E184" s="153">
        <v>0.62507663999999996</v>
      </c>
      <c r="F184" s="154">
        <v>0.21175361000000001</v>
      </c>
      <c r="G184" s="153">
        <v>0.16316975</v>
      </c>
      <c r="H184" s="160">
        <v>249</v>
      </c>
      <c r="I184" s="160">
        <v>23</v>
      </c>
    </row>
    <row r="185" spans="1:9" ht="17.100000000000001" customHeight="1" x14ac:dyDescent="0.25">
      <c r="A185" s="188" t="s">
        <v>240</v>
      </c>
      <c r="B185" s="189">
        <v>2016</v>
      </c>
      <c r="C185" s="190">
        <v>42</v>
      </c>
      <c r="D185" s="188" t="s">
        <v>84</v>
      </c>
      <c r="E185" s="153">
        <v>0.91324225000000003</v>
      </c>
      <c r="F185" s="154">
        <v>5.6527250000000001E-2</v>
      </c>
      <c r="G185" s="153">
        <v>3.02305E-2</v>
      </c>
      <c r="H185" s="160">
        <v>268</v>
      </c>
      <c r="I185" s="160">
        <v>1</v>
      </c>
    </row>
    <row r="186" spans="1:9" ht="17.100000000000001" customHeight="1" x14ac:dyDescent="0.25">
      <c r="A186" s="188" t="s">
        <v>240</v>
      </c>
      <c r="B186" s="189">
        <v>2016</v>
      </c>
      <c r="C186" s="190">
        <v>43</v>
      </c>
      <c r="D186" s="188" t="s">
        <v>28</v>
      </c>
      <c r="E186" s="153">
        <v>0.78208113999999995</v>
      </c>
      <c r="F186" s="154">
        <v>0.11659756</v>
      </c>
      <c r="G186" s="153">
        <v>0.1013213</v>
      </c>
      <c r="H186" s="160">
        <v>271</v>
      </c>
      <c r="I186" s="160">
        <v>0</v>
      </c>
    </row>
    <row r="187" spans="1:9" ht="17.100000000000001" customHeight="1" x14ac:dyDescent="0.25">
      <c r="A187" s="188" t="s">
        <v>240</v>
      </c>
      <c r="B187" s="189">
        <v>2016</v>
      </c>
      <c r="C187" s="190">
        <v>44</v>
      </c>
      <c r="D187" s="188" t="s">
        <v>29</v>
      </c>
      <c r="E187" s="153">
        <v>0.69952037</v>
      </c>
      <c r="F187" s="154">
        <v>0.17057491999999999</v>
      </c>
      <c r="G187" s="153">
        <v>0.12990471000000001</v>
      </c>
      <c r="H187" s="160">
        <v>267</v>
      </c>
      <c r="I187" s="160">
        <v>2</v>
      </c>
    </row>
    <row r="188" spans="1:9" ht="17.100000000000001" customHeight="1" x14ac:dyDescent="0.25">
      <c r="A188" s="188" t="s">
        <v>240</v>
      </c>
      <c r="B188" s="189">
        <v>2016</v>
      </c>
      <c r="C188" s="190">
        <v>45</v>
      </c>
      <c r="D188" s="188" t="s">
        <v>30</v>
      </c>
      <c r="E188" s="153">
        <v>0.76056336999999996</v>
      </c>
      <c r="F188" s="154">
        <v>0.18478955999999999</v>
      </c>
      <c r="G188" s="153">
        <v>5.4647069999999999E-2</v>
      </c>
      <c r="H188" s="160">
        <v>244</v>
      </c>
      <c r="I188" s="160">
        <v>24</v>
      </c>
    </row>
    <row r="189" spans="1:9" ht="17.100000000000001" customHeight="1" x14ac:dyDescent="0.25">
      <c r="A189" s="188" t="s">
        <v>240</v>
      </c>
      <c r="B189" s="189">
        <v>2016</v>
      </c>
      <c r="C189" s="190">
        <v>46</v>
      </c>
      <c r="D189" s="188" t="s">
        <v>31</v>
      </c>
      <c r="E189" s="153">
        <v>0.71017251999999997</v>
      </c>
      <c r="F189" s="154">
        <v>0.17102302999999999</v>
      </c>
      <c r="G189" s="153">
        <v>0.11880445000000001</v>
      </c>
      <c r="H189" s="160">
        <v>270</v>
      </c>
      <c r="I189" s="160">
        <v>0</v>
      </c>
    </row>
    <row r="190" spans="1:9" ht="17.100000000000001" customHeight="1" x14ac:dyDescent="0.25">
      <c r="A190" s="188" t="s">
        <v>240</v>
      </c>
      <c r="B190" s="189">
        <v>2016</v>
      </c>
      <c r="C190" s="190">
        <v>47</v>
      </c>
      <c r="D190" s="188" t="s">
        <v>32</v>
      </c>
      <c r="E190" s="153">
        <v>0.79582812999999997</v>
      </c>
      <c r="F190" s="154">
        <v>0.13209967</v>
      </c>
      <c r="G190" s="153">
        <v>7.2072200000000003E-2</v>
      </c>
      <c r="H190" s="160">
        <v>266</v>
      </c>
      <c r="I190" s="160">
        <v>5</v>
      </c>
    </row>
    <row r="191" spans="1:9" ht="17.100000000000001" customHeight="1" x14ac:dyDescent="0.25">
      <c r="A191" s="188" t="s">
        <v>240</v>
      </c>
      <c r="B191" s="189">
        <v>2016</v>
      </c>
      <c r="C191" s="190">
        <v>48</v>
      </c>
      <c r="D191" s="188" t="s">
        <v>33</v>
      </c>
      <c r="E191" s="153">
        <v>0.84014531999999997</v>
      </c>
      <c r="F191" s="154">
        <v>9.7595349999999997E-2</v>
      </c>
      <c r="G191" s="153">
        <v>6.2259330000000002E-2</v>
      </c>
      <c r="H191" s="160">
        <v>270</v>
      </c>
      <c r="I191" s="160" t="s">
        <v>149</v>
      </c>
    </row>
    <row r="192" spans="1:9" ht="17.100000000000001" customHeight="1" x14ac:dyDescent="0.25">
      <c r="A192" s="188" t="s">
        <v>240</v>
      </c>
      <c r="B192" s="189">
        <v>2016</v>
      </c>
      <c r="C192" s="190">
        <v>49</v>
      </c>
      <c r="D192" s="188" t="s">
        <v>76</v>
      </c>
      <c r="E192" s="153">
        <v>0.89163064000000003</v>
      </c>
      <c r="F192" s="154">
        <v>6.7028740000000003E-2</v>
      </c>
      <c r="G192" s="153">
        <v>4.1340630000000003E-2</v>
      </c>
      <c r="H192" s="160">
        <v>269</v>
      </c>
      <c r="I192" s="160" t="s">
        <v>149</v>
      </c>
    </row>
    <row r="193" spans="1:9" ht="17.100000000000001" customHeight="1" x14ac:dyDescent="0.25">
      <c r="A193" s="188" t="s">
        <v>240</v>
      </c>
      <c r="B193" s="189">
        <v>2016</v>
      </c>
      <c r="C193" s="190">
        <v>50</v>
      </c>
      <c r="D193" s="188" t="s">
        <v>34</v>
      </c>
      <c r="E193" s="153">
        <v>0.83490763999999995</v>
      </c>
      <c r="F193" s="154">
        <v>7.7026300000000006E-2</v>
      </c>
      <c r="G193" s="153">
        <v>8.8066060000000002E-2</v>
      </c>
      <c r="H193" s="160">
        <v>271</v>
      </c>
      <c r="I193" s="160" t="s">
        <v>149</v>
      </c>
    </row>
    <row r="194" spans="1:9" ht="17.100000000000001" customHeight="1" x14ac:dyDescent="0.25">
      <c r="A194" s="188" t="s">
        <v>240</v>
      </c>
      <c r="B194" s="189">
        <v>2016</v>
      </c>
      <c r="C194" s="190">
        <v>51</v>
      </c>
      <c r="D194" s="188" t="s">
        <v>35</v>
      </c>
      <c r="E194" s="153">
        <v>0.77303887000000004</v>
      </c>
      <c r="F194" s="154">
        <v>0.14997526</v>
      </c>
      <c r="G194" s="153">
        <v>7.6985880000000007E-2</v>
      </c>
      <c r="H194" s="160">
        <v>271</v>
      </c>
      <c r="I194" s="160" t="s">
        <v>149</v>
      </c>
    </row>
    <row r="195" spans="1:9" ht="17.100000000000001" customHeight="1" x14ac:dyDescent="0.25">
      <c r="A195" s="188" t="s">
        <v>251</v>
      </c>
      <c r="B195" s="189">
        <v>2016</v>
      </c>
      <c r="C195" s="190">
        <v>52</v>
      </c>
      <c r="D195" s="188" t="s">
        <v>36</v>
      </c>
      <c r="E195" s="153">
        <v>0.80175432000000002</v>
      </c>
      <c r="F195" s="154">
        <v>0.14566448000000001</v>
      </c>
      <c r="G195" s="153">
        <v>5.2581200000000002E-2</v>
      </c>
      <c r="H195" s="160">
        <v>271</v>
      </c>
      <c r="I195" s="160" t="s">
        <v>149</v>
      </c>
    </row>
    <row r="196" spans="1:9" ht="35.1" customHeight="1" x14ac:dyDescent="0.25">
      <c r="A196" s="188" t="s">
        <v>240</v>
      </c>
      <c r="B196" s="189">
        <v>2016</v>
      </c>
      <c r="C196" s="190">
        <v>53</v>
      </c>
      <c r="D196" s="151" t="s">
        <v>365</v>
      </c>
      <c r="E196" s="153">
        <v>0.57369060999999999</v>
      </c>
      <c r="F196" s="154">
        <v>0.2419713</v>
      </c>
      <c r="G196" s="153">
        <v>0.18433809000000001</v>
      </c>
      <c r="H196" s="160">
        <v>262</v>
      </c>
      <c r="I196" s="160">
        <v>8</v>
      </c>
    </row>
    <row r="197" spans="1:9" ht="17.100000000000001" customHeight="1" x14ac:dyDescent="0.25">
      <c r="A197" s="188" t="s">
        <v>240</v>
      </c>
      <c r="B197" s="189">
        <v>2016</v>
      </c>
      <c r="C197" s="190">
        <v>54</v>
      </c>
      <c r="D197" s="188" t="s">
        <v>38</v>
      </c>
      <c r="E197" s="153">
        <v>0.68006281000000002</v>
      </c>
      <c r="F197" s="154">
        <v>0.21304711000000001</v>
      </c>
      <c r="G197" s="153">
        <v>0.10689008999999999</v>
      </c>
      <c r="H197" s="160">
        <v>248</v>
      </c>
      <c r="I197" s="160">
        <v>21</v>
      </c>
    </row>
    <row r="198" spans="1:9" ht="17.100000000000001" customHeight="1" x14ac:dyDescent="0.25">
      <c r="A198" s="188" t="s">
        <v>240</v>
      </c>
      <c r="B198" s="189">
        <v>2016</v>
      </c>
      <c r="C198" s="190">
        <v>55</v>
      </c>
      <c r="D198" s="188" t="s">
        <v>39</v>
      </c>
      <c r="E198" s="153">
        <v>0.74540512999999997</v>
      </c>
      <c r="F198" s="154">
        <v>0.17409622999999999</v>
      </c>
      <c r="G198" s="153">
        <v>8.0498650000000005E-2</v>
      </c>
      <c r="H198" s="160">
        <v>244</v>
      </c>
      <c r="I198" s="160">
        <v>24</v>
      </c>
    </row>
    <row r="199" spans="1:9" ht="17.100000000000001" customHeight="1" x14ac:dyDescent="0.25">
      <c r="A199" s="188" t="s">
        <v>240</v>
      </c>
      <c r="B199" s="189">
        <v>2016</v>
      </c>
      <c r="C199" s="190">
        <v>56</v>
      </c>
      <c r="D199" s="188" t="s">
        <v>366</v>
      </c>
      <c r="E199" s="153">
        <v>0.69136752999999995</v>
      </c>
      <c r="F199" s="154">
        <v>0.19447587</v>
      </c>
      <c r="G199" s="153">
        <v>0.1141566</v>
      </c>
      <c r="H199" s="160">
        <v>262</v>
      </c>
      <c r="I199" s="160">
        <v>5</v>
      </c>
    </row>
    <row r="200" spans="1:9" ht="35.1" customHeight="1" x14ac:dyDescent="0.25">
      <c r="A200" s="188" t="s">
        <v>240</v>
      </c>
      <c r="B200" s="189">
        <v>2016</v>
      </c>
      <c r="C200" s="190">
        <v>57</v>
      </c>
      <c r="D200" s="151" t="s">
        <v>367</v>
      </c>
      <c r="E200" s="153">
        <v>0.71224127999999998</v>
      </c>
      <c r="F200" s="154">
        <v>0.23180476</v>
      </c>
      <c r="G200" s="153">
        <v>5.5953959999999997E-2</v>
      </c>
      <c r="H200" s="160">
        <v>249</v>
      </c>
      <c r="I200" s="160">
        <v>20</v>
      </c>
    </row>
    <row r="201" spans="1:9" ht="35.1" customHeight="1" x14ac:dyDescent="0.25">
      <c r="A201" s="188" t="s">
        <v>240</v>
      </c>
      <c r="B201" s="189">
        <v>2016</v>
      </c>
      <c r="C201" s="190">
        <v>58</v>
      </c>
      <c r="D201" s="151" t="s">
        <v>368</v>
      </c>
      <c r="E201" s="153">
        <v>0.69356010000000001</v>
      </c>
      <c r="F201" s="154">
        <v>0.18737519</v>
      </c>
      <c r="G201" s="153">
        <v>0.11906471</v>
      </c>
      <c r="H201" s="160">
        <v>260</v>
      </c>
      <c r="I201" s="160">
        <v>10</v>
      </c>
    </row>
    <row r="202" spans="1:9" ht="17.100000000000001" customHeight="1" x14ac:dyDescent="0.25">
      <c r="A202" s="188" t="s">
        <v>240</v>
      </c>
      <c r="B202" s="189">
        <v>2016</v>
      </c>
      <c r="C202" s="190">
        <v>59</v>
      </c>
      <c r="D202" s="188" t="s">
        <v>41</v>
      </c>
      <c r="E202" s="153">
        <v>0.73971991000000004</v>
      </c>
      <c r="F202" s="154">
        <v>0.19081100000000001</v>
      </c>
      <c r="G202" s="153">
        <v>6.9469100000000006E-2</v>
      </c>
      <c r="H202" s="160">
        <v>259</v>
      </c>
      <c r="I202" s="160">
        <v>10</v>
      </c>
    </row>
    <row r="203" spans="1:9" ht="35.1" customHeight="1" x14ac:dyDescent="0.25">
      <c r="A203" s="188" t="s">
        <v>251</v>
      </c>
      <c r="B203" s="189">
        <v>2016</v>
      </c>
      <c r="C203" s="190">
        <v>60</v>
      </c>
      <c r="D203" s="151" t="s">
        <v>369</v>
      </c>
      <c r="E203" s="153">
        <v>0.78462502000000001</v>
      </c>
      <c r="F203" s="154">
        <v>0.13706017000000001</v>
      </c>
      <c r="G203" s="153">
        <v>7.8314809999999999E-2</v>
      </c>
      <c r="H203" s="160">
        <v>246</v>
      </c>
      <c r="I203" s="160">
        <v>23</v>
      </c>
    </row>
    <row r="204" spans="1:9" ht="17.100000000000001" customHeight="1" x14ac:dyDescent="0.25">
      <c r="A204" s="188" t="s">
        <v>240</v>
      </c>
      <c r="B204" s="189">
        <v>2016</v>
      </c>
      <c r="C204" s="190">
        <v>61</v>
      </c>
      <c r="D204" s="188" t="s">
        <v>85</v>
      </c>
      <c r="E204" s="153">
        <v>0.66807057000000003</v>
      </c>
      <c r="F204" s="154">
        <v>0.20504168</v>
      </c>
      <c r="G204" s="153">
        <v>0.12688774999999999</v>
      </c>
      <c r="H204" s="160">
        <v>267</v>
      </c>
      <c r="I204" s="160">
        <v>3</v>
      </c>
    </row>
    <row r="205" spans="1:9" ht="17.100000000000001" customHeight="1" x14ac:dyDescent="0.25">
      <c r="A205" s="188" t="s">
        <v>240</v>
      </c>
      <c r="B205" s="189">
        <v>2016</v>
      </c>
      <c r="C205" s="190">
        <v>62</v>
      </c>
      <c r="D205" s="188" t="s">
        <v>43</v>
      </c>
      <c r="E205" s="153">
        <v>0.77381460000000002</v>
      </c>
      <c r="F205" s="154">
        <v>0.16913402</v>
      </c>
      <c r="G205" s="153">
        <v>5.7051379999999999E-2</v>
      </c>
      <c r="H205" s="160">
        <v>248</v>
      </c>
      <c r="I205" s="160">
        <v>22</v>
      </c>
    </row>
    <row r="206" spans="1:9" ht="35.1" customHeight="1" x14ac:dyDescent="0.25">
      <c r="A206" s="151" t="s">
        <v>370</v>
      </c>
      <c r="B206" s="189">
        <v>2016</v>
      </c>
      <c r="C206" s="190">
        <v>63</v>
      </c>
      <c r="D206" s="188" t="s">
        <v>260</v>
      </c>
      <c r="E206" s="153">
        <v>0.68686285000000002</v>
      </c>
      <c r="F206" s="154">
        <v>0.19179887000000001</v>
      </c>
      <c r="G206" s="153">
        <v>0.12133828000000001</v>
      </c>
      <c r="H206" s="160">
        <v>269</v>
      </c>
      <c r="I206" s="160" t="s">
        <v>149</v>
      </c>
    </row>
    <row r="207" spans="1:9" ht="35.1" customHeight="1" x14ac:dyDescent="0.25">
      <c r="A207" s="151" t="s">
        <v>370</v>
      </c>
      <c r="B207" s="189">
        <v>2016</v>
      </c>
      <c r="C207" s="190">
        <v>64</v>
      </c>
      <c r="D207" s="151" t="s">
        <v>371</v>
      </c>
      <c r="E207" s="153">
        <v>0.64161122000000004</v>
      </c>
      <c r="F207" s="154">
        <v>0.20631748999999999</v>
      </c>
      <c r="G207" s="153">
        <v>0.15207128</v>
      </c>
      <c r="H207" s="160">
        <v>268</v>
      </c>
      <c r="I207" s="160" t="s">
        <v>149</v>
      </c>
    </row>
    <row r="208" spans="1:9" ht="35.1" customHeight="1" x14ac:dyDescent="0.25">
      <c r="A208" s="151" t="s">
        <v>370</v>
      </c>
      <c r="B208" s="189">
        <v>2016</v>
      </c>
      <c r="C208" s="190">
        <v>65</v>
      </c>
      <c r="D208" s="188" t="s">
        <v>262</v>
      </c>
      <c r="E208" s="153">
        <v>0.62472634999999999</v>
      </c>
      <c r="F208" s="154">
        <v>0.21645422</v>
      </c>
      <c r="G208" s="153">
        <v>0.15881943000000001</v>
      </c>
      <c r="H208" s="160">
        <v>268</v>
      </c>
      <c r="I208" s="160" t="s">
        <v>149</v>
      </c>
    </row>
    <row r="209" spans="1:9" ht="35.1" customHeight="1" x14ac:dyDescent="0.25">
      <c r="A209" s="151" t="s">
        <v>370</v>
      </c>
      <c r="B209" s="189">
        <v>2016</v>
      </c>
      <c r="C209" s="190">
        <v>66</v>
      </c>
      <c r="D209" s="188" t="s">
        <v>47</v>
      </c>
      <c r="E209" s="153">
        <v>0.58735073000000004</v>
      </c>
      <c r="F209" s="154">
        <v>0.27593282000000002</v>
      </c>
      <c r="G209" s="153">
        <v>0.13671644999999999</v>
      </c>
      <c r="H209" s="160">
        <v>270</v>
      </c>
      <c r="I209" s="160" t="s">
        <v>149</v>
      </c>
    </row>
    <row r="210" spans="1:9" ht="35.1" customHeight="1" x14ac:dyDescent="0.25">
      <c r="A210" s="151" t="s">
        <v>370</v>
      </c>
      <c r="B210" s="189">
        <v>2016</v>
      </c>
      <c r="C210" s="190">
        <v>67</v>
      </c>
      <c r="D210" s="188" t="s">
        <v>48</v>
      </c>
      <c r="E210" s="153">
        <v>0.39496271999999999</v>
      </c>
      <c r="F210" s="154">
        <v>0.34305391000000002</v>
      </c>
      <c r="G210" s="153">
        <v>0.26198336999999999</v>
      </c>
      <c r="H210" s="160">
        <v>267</v>
      </c>
      <c r="I210" s="160" t="s">
        <v>149</v>
      </c>
    </row>
    <row r="211" spans="1:9" ht="35.1" customHeight="1" x14ac:dyDescent="0.25">
      <c r="A211" s="151" t="s">
        <v>370</v>
      </c>
      <c r="B211" s="189">
        <v>2016</v>
      </c>
      <c r="C211" s="190">
        <v>68</v>
      </c>
      <c r="D211" s="188" t="s">
        <v>49</v>
      </c>
      <c r="E211" s="153">
        <v>0.69315634000000004</v>
      </c>
      <c r="F211" s="154">
        <v>0.18262244</v>
      </c>
      <c r="G211" s="153">
        <v>0.12422121999999999</v>
      </c>
      <c r="H211" s="160">
        <v>269</v>
      </c>
      <c r="I211" s="160" t="s">
        <v>149</v>
      </c>
    </row>
    <row r="212" spans="1:9" ht="35.1" customHeight="1" x14ac:dyDescent="0.25">
      <c r="A212" s="151" t="s">
        <v>370</v>
      </c>
      <c r="B212" s="189">
        <v>2016</v>
      </c>
      <c r="C212" s="190">
        <v>69</v>
      </c>
      <c r="D212" s="188" t="s">
        <v>263</v>
      </c>
      <c r="E212" s="153">
        <v>0.78807647999999997</v>
      </c>
      <c r="F212" s="154">
        <v>0.13278854000000001</v>
      </c>
      <c r="G212" s="153">
        <v>7.9134979999999994E-2</v>
      </c>
      <c r="H212" s="160">
        <v>269</v>
      </c>
      <c r="I212" s="160" t="s">
        <v>149</v>
      </c>
    </row>
    <row r="213" spans="1:9" ht="35.1" customHeight="1" x14ac:dyDescent="0.25">
      <c r="A213" s="151" t="s">
        <v>370</v>
      </c>
      <c r="B213" s="189">
        <v>2016</v>
      </c>
      <c r="C213" s="190">
        <v>70</v>
      </c>
      <c r="D213" s="188" t="s">
        <v>51</v>
      </c>
      <c r="E213" s="153">
        <v>0.59291530000000003</v>
      </c>
      <c r="F213" s="154">
        <v>0.19664192</v>
      </c>
      <c r="G213" s="153">
        <v>0.21044278</v>
      </c>
      <c r="H213" s="160">
        <v>269</v>
      </c>
      <c r="I213" s="160" t="s">
        <v>149</v>
      </c>
    </row>
    <row r="214" spans="1:9" ht="35.1" customHeight="1" x14ac:dyDescent="0.25">
      <c r="A214" s="151" t="s">
        <v>370</v>
      </c>
      <c r="B214" s="189">
        <v>2016</v>
      </c>
      <c r="C214" s="190">
        <v>71</v>
      </c>
      <c r="D214" s="188" t="s">
        <v>264</v>
      </c>
      <c r="E214" s="153">
        <v>0.76716954999999998</v>
      </c>
      <c r="F214" s="154">
        <v>0.13423321999999999</v>
      </c>
      <c r="G214" s="153">
        <v>9.8597229999999994E-2</v>
      </c>
      <c r="H214" s="160">
        <v>270</v>
      </c>
      <c r="I214" s="160" t="s">
        <v>149</v>
      </c>
    </row>
    <row r="215" spans="1:9" ht="17.100000000000001" customHeight="1" x14ac:dyDescent="0.25">
      <c r="A215" s="188" t="s">
        <v>240</v>
      </c>
      <c r="B215" s="189">
        <v>2015</v>
      </c>
      <c r="C215" s="190">
        <v>1</v>
      </c>
      <c r="D215" s="188" t="s">
        <v>241</v>
      </c>
      <c r="E215" s="153">
        <v>0.79286732000000004</v>
      </c>
      <c r="F215" s="154">
        <v>0.10532126</v>
      </c>
      <c r="G215" s="153">
        <v>0.10181141</v>
      </c>
      <c r="H215" s="160">
        <v>280</v>
      </c>
      <c r="I215" s="160" t="s">
        <v>149</v>
      </c>
    </row>
    <row r="216" spans="1:9" ht="17.100000000000001" customHeight="1" x14ac:dyDescent="0.25">
      <c r="A216" s="188" t="s">
        <v>240</v>
      </c>
      <c r="B216" s="189">
        <v>2015</v>
      </c>
      <c r="C216" s="190">
        <v>2</v>
      </c>
      <c r="D216" s="188" t="s">
        <v>0</v>
      </c>
      <c r="E216" s="153">
        <v>0.82945508999999995</v>
      </c>
      <c r="F216" s="154">
        <v>0.102531</v>
      </c>
      <c r="G216" s="153">
        <v>6.8013920000000005E-2</v>
      </c>
      <c r="H216" s="160">
        <v>277</v>
      </c>
      <c r="I216" s="160" t="s">
        <v>149</v>
      </c>
    </row>
    <row r="217" spans="1:9" ht="17.100000000000001" customHeight="1" x14ac:dyDescent="0.25">
      <c r="A217" s="188" t="s">
        <v>240</v>
      </c>
      <c r="B217" s="189">
        <v>2015</v>
      </c>
      <c r="C217" s="190">
        <v>3</v>
      </c>
      <c r="D217" s="188" t="s">
        <v>1</v>
      </c>
      <c r="E217" s="153">
        <v>0.74168990999999995</v>
      </c>
      <c r="F217" s="154">
        <v>0.13526352999999999</v>
      </c>
      <c r="G217" s="153">
        <v>0.12304656</v>
      </c>
      <c r="H217" s="160">
        <v>278</v>
      </c>
      <c r="I217" s="160" t="s">
        <v>149</v>
      </c>
    </row>
    <row r="218" spans="1:9" ht="17.100000000000001" customHeight="1" x14ac:dyDescent="0.25">
      <c r="A218" s="188" t="s">
        <v>240</v>
      </c>
      <c r="B218" s="189">
        <v>2015</v>
      </c>
      <c r="C218" s="190">
        <v>4</v>
      </c>
      <c r="D218" s="188" t="s">
        <v>75</v>
      </c>
      <c r="E218" s="153">
        <v>0.78638286999999996</v>
      </c>
      <c r="F218" s="154">
        <v>0.12207392</v>
      </c>
      <c r="G218" s="153">
        <v>9.154321E-2</v>
      </c>
      <c r="H218" s="160">
        <v>280</v>
      </c>
      <c r="I218" s="160" t="s">
        <v>149</v>
      </c>
    </row>
    <row r="219" spans="1:9" ht="17.100000000000001" customHeight="1" x14ac:dyDescent="0.25">
      <c r="A219" s="188" t="s">
        <v>240</v>
      </c>
      <c r="B219" s="189">
        <v>2015</v>
      </c>
      <c r="C219" s="190">
        <v>5</v>
      </c>
      <c r="D219" s="188" t="s">
        <v>2</v>
      </c>
      <c r="E219" s="153">
        <v>0.87073016000000003</v>
      </c>
      <c r="F219" s="154">
        <v>9.6478099999999997E-2</v>
      </c>
      <c r="G219" s="153">
        <v>3.279174E-2</v>
      </c>
      <c r="H219" s="160">
        <v>273</v>
      </c>
      <c r="I219" s="160" t="s">
        <v>149</v>
      </c>
    </row>
    <row r="220" spans="1:9" ht="17.100000000000001" customHeight="1" x14ac:dyDescent="0.25">
      <c r="A220" s="188" t="s">
        <v>240</v>
      </c>
      <c r="B220" s="189">
        <v>2015</v>
      </c>
      <c r="C220" s="190">
        <v>6</v>
      </c>
      <c r="D220" s="188" t="s">
        <v>3</v>
      </c>
      <c r="E220" s="153">
        <v>0.84710571999999995</v>
      </c>
      <c r="F220" s="154">
        <v>8.8019239999999999E-2</v>
      </c>
      <c r="G220" s="153">
        <v>6.4875050000000004E-2</v>
      </c>
      <c r="H220" s="160">
        <v>275</v>
      </c>
      <c r="I220" s="160" t="s">
        <v>149</v>
      </c>
    </row>
    <row r="221" spans="1:9" ht="17.100000000000001" customHeight="1" x14ac:dyDescent="0.25">
      <c r="A221" s="188" t="s">
        <v>240</v>
      </c>
      <c r="B221" s="189">
        <v>2015</v>
      </c>
      <c r="C221" s="190">
        <v>7</v>
      </c>
      <c r="D221" s="188" t="s">
        <v>80</v>
      </c>
      <c r="E221" s="153">
        <v>0.97102778999999995</v>
      </c>
      <c r="F221" s="154">
        <v>1.81313E-2</v>
      </c>
      <c r="G221" s="153">
        <v>1.0840900000000001E-2</v>
      </c>
      <c r="H221" s="160">
        <v>278</v>
      </c>
      <c r="I221" s="160" t="s">
        <v>149</v>
      </c>
    </row>
    <row r="222" spans="1:9" ht="17.100000000000001" customHeight="1" x14ac:dyDescent="0.25">
      <c r="A222" s="188" t="s">
        <v>240</v>
      </c>
      <c r="B222" s="189">
        <v>2015</v>
      </c>
      <c r="C222" s="190">
        <v>8</v>
      </c>
      <c r="D222" s="188" t="s">
        <v>4</v>
      </c>
      <c r="E222" s="153">
        <v>0.90836550000000005</v>
      </c>
      <c r="F222" s="154">
        <v>8.0341819999999994E-2</v>
      </c>
      <c r="G222" s="153">
        <v>1.1292679999999999E-2</v>
      </c>
      <c r="H222" s="160">
        <v>280</v>
      </c>
      <c r="I222" s="160" t="s">
        <v>149</v>
      </c>
    </row>
    <row r="223" spans="1:9" ht="17.100000000000001" customHeight="1" x14ac:dyDescent="0.25">
      <c r="A223" s="188" t="s">
        <v>240</v>
      </c>
      <c r="B223" s="189">
        <v>2015</v>
      </c>
      <c r="C223" s="190">
        <v>9</v>
      </c>
      <c r="D223" s="188" t="s">
        <v>242</v>
      </c>
      <c r="E223" s="153">
        <v>0.62404627000000001</v>
      </c>
      <c r="F223" s="154">
        <v>0.18759914</v>
      </c>
      <c r="G223" s="153">
        <v>0.18835458999999999</v>
      </c>
      <c r="H223" s="160">
        <v>279</v>
      </c>
      <c r="I223" s="160">
        <v>0</v>
      </c>
    </row>
    <row r="224" spans="1:9" ht="17.100000000000001" customHeight="1" x14ac:dyDescent="0.25">
      <c r="A224" s="188" t="s">
        <v>240</v>
      </c>
      <c r="B224" s="189">
        <v>2015</v>
      </c>
      <c r="C224" s="190">
        <v>10</v>
      </c>
      <c r="D224" s="188" t="s">
        <v>243</v>
      </c>
      <c r="E224" s="153">
        <v>0.71745406</v>
      </c>
      <c r="F224" s="154">
        <v>0.13773959</v>
      </c>
      <c r="G224" s="153">
        <v>0.14480635</v>
      </c>
      <c r="H224" s="160">
        <v>278</v>
      </c>
      <c r="I224" s="160">
        <v>0</v>
      </c>
    </row>
    <row r="225" spans="1:9" ht="17.100000000000001" customHeight="1" x14ac:dyDescent="0.25">
      <c r="A225" s="188" t="s">
        <v>240</v>
      </c>
      <c r="B225" s="189">
        <v>2015</v>
      </c>
      <c r="C225" s="190">
        <v>11</v>
      </c>
      <c r="D225" s="188" t="s">
        <v>244</v>
      </c>
      <c r="E225" s="153">
        <v>0.69895057999999999</v>
      </c>
      <c r="F225" s="154">
        <v>0.15653797</v>
      </c>
      <c r="G225" s="153">
        <v>0.14451145000000001</v>
      </c>
      <c r="H225" s="160">
        <v>272</v>
      </c>
      <c r="I225" s="160">
        <v>0</v>
      </c>
    </row>
    <row r="226" spans="1:9" ht="17.100000000000001" customHeight="1" x14ac:dyDescent="0.25">
      <c r="A226" s="188" t="s">
        <v>240</v>
      </c>
      <c r="B226" s="189">
        <v>2015</v>
      </c>
      <c r="C226" s="190">
        <v>12</v>
      </c>
      <c r="D226" s="188" t="s">
        <v>360</v>
      </c>
      <c r="E226" s="153">
        <v>0.88625027999999995</v>
      </c>
      <c r="F226" s="154">
        <v>8.4801370000000001E-2</v>
      </c>
      <c r="G226" s="153">
        <v>2.8948350000000001E-2</v>
      </c>
      <c r="H226" s="160">
        <v>278</v>
      </c>
      <c r="I226" s="160">
        <v>0</v>
      </c>
    </row>
    <row r="227" spans="1:9" ht="17.100000000000001" customHeight="1" x14ac:dyDescent="0.25">
      <c r="A227" s="188" t="s">
        <v>240</v>
      </c>
      <c r="B227" s="189">
        <v>2015</v>
      </c>
      <c r="C227" s="190">
        <v>13</v>
      </c>
      <c r="D227" s="188" t="s">
        <v>7</v>
      </c>
      <c r="E227" s="153">
        <v>0.87513721</v>
      </c>
      <c r="F227" s="154">
        <v>9.9987950000000006E-2</v>
      </c>
      <c r="G227" s="153">
        <v>2.487485E-2</v>
      </c>
      <c r="H227" s="160">
        <v>278</v>
      </c>
      <c r="I227" s="160">
        <v>0</v>
      </c>
    </row>
    <row r="228" spans="1:9" ht="35.1" customHeight="1" x14ac:dyDescent="0.25">
      <c r="A228" s="188" t="s">
        <v>240</v>
      </c>
      <c r="B228" s="189">
        <v>2015</v>
      </c>
      <c r="C228" s="190">
        <v>14</v>
      </c>
      <c r="D228" s="151" t="s">
        <v>372</v>
      </c>
      <c r="E228" s="153">
        <v>0.83452908999999997</v>
      </c>
      <c r="F228" s="154">
        <v>0.10013198</v>
      </c>
      <c r="G228" s="153">
        <v>6.5338930000000003E-2</v>
      </c>
      <c r="H228" s="160">
        <v>279</v>
      </c>
      <c r="I228" s="160">
        <v>0</v>
      </c>
    </row>
    <row r="229" spans="1:9" ht="17.100000000000001" customHeight="1" x14ac:dyDescent="0.25">
      <c r="A229" s="188" t="s">
        <v>240</v>
      </c>
      <c r="B229" s="189">
        <v>2015</v>
      </c>
      <c r="C229" s="190">
        <v>15</v>
      </c>
      <c r="D229" s="188" t="s">
        <v>81</v>
      </c>
      <c r="E229" s="153">
        <v>0.69116946000000001</v>
      </c>
      <c r="F229" s="154">
        <v>0.17473050000000001</v>
      </c>
      <c r="G229" s="153">
        <v>0.13410004</v>
      </c>
      <c r="H229" s="160">
        <v>266</v>
      </c>
      <c r="I229" s="160">
        <v>14</v>
      </c>
    </row>
    <row r="230" spans="1:9" ht="17.100000000000001" customHeight="1" x14ac:dyDescent="0.25">
      <c r="A230" s="188" t="s">
        <v>240</v>
      </c>
      <c r="B230" s="189">
        <v>2015</v>
      </c>
      <c r="C230" s="190">
        <v>16</v>
      </c>
      <c r="D230" s="188" t="s">
        <v>8</v>
      </c>
      <c r="E230" s="153">
        <v>0.84557526999999999</v>
      </c>
      <c r="F230" s="154">
        <v>0.10792003</v>
      </c>
      <c r="G230" s="153">
        <v>4.6504700000000003E-2</v>
      </c>
      <c r="H230" s="160">
        <v>276</v>
      </c>
      <c r="I230" s="160">
        <v>2</v>
      </c>
    </row>
    <row r="231" spans="1:9" ht="17.100000000000001" customHeight="1" x14ac:dyDescent="0.25">
      <c r="A231" s="188" t="s">
        <v>240</v>
      </c>
      <c r="B231" s="189">
        <v>2015</v>
      </c>
      <c r="C231" s="190">
        <v>17</v>
      </c>
      <c r="D231" s="188" t="s">
        <v>247</v>
      </c>
      <c r="E231" s="153">
        <v>0.63077190000000005</v>
      </c>
      <c r="F231" s="154">
        <v>0.21849666000000001</v>
      </c>
      <c r="G231" s="153">
        <v>0.15073144999999999</v>
      </c>
      <c r="H231" s="160">
        <v>236</v>
      </c>
      <c r="I231" s="160">
        <v>42</v>
      </c>
    </row>
    <row r="232" spans="1:9" ht="17.100000000000001" customHeight="1" x14ac:dyDescent="0.25">
      <c r="A232" s="188" t="s">
        <v>240</v>
      </c>
      <c r="B232" s="189">
        <v>2015</v>
      </c>
      <c r="C232" s="190">
        <v>18</v>
      </c>
      <c r="D232" s="188" t="s">
        <v>10</v>
      </c>
      <c r="E232" s="153">
        <v>0.59175195000000003</v>
      </c>
      <c r="F232" s="154">
        <v>0.21770401</v>
      </c>
      <c r="G232" s="153">
        <v>0.19054404</v>
      </c>
      <c r="H232" s="160">
        <v>275</v>
      </c>
      <c r="I232" s="160">
        <v>3</v>
      </c>
    </row>
    <row r="233" spans="1:9" ht="35.1" customHeight="1" x14ac:dyDescent="0.25">
      <c r="A233" s="188" t="s">
        <v>240</v>
      </c>
      <c r="B233" s="189">
        <v>2015</v>
      </c>
      <c r="C233" s="190">
        <v>19</v>
      </c>
      <c r="D233" s="151" t="s">
        <v>373</v>
      </c>
      <c r="E233" s="153">
        <v>0.64241075000000003</v>
      </c>
      <c r="F233" s="154">
        <v>0.15316927999999999</v>
      </c>
      <c r="G233" s="153">
        <v>0.20441997000000001</v>
      </c>
      <c r="H233" s="160">
        <v>261</v>
      </c>
      <c r="I233" s="160">
        <v>19</v>
      </c>
    </row>
    <row r="234" spans="1:9" ht="17.100000000000001" customHeight="1" x14ac:dyDescent="0.25">
      <c r="A234" s="188" t="s">
        <v>240</v>
      </c>
      <c r="B234" s="189">
        <v>2015</v>
      </c>
      <c r="C234" s="190">
        <v>20</v>
      </c>
      <c r="D234" s="188" t="s">
        <v>249</v>
      </c>
      <c r="E234" s="153">
        <v>0.84870279000000004</v>
      </c>
      <c r="F234" s="154">
        <v>8.2977499999999996E-2</v>
      </c>
      <c r="G234" s="153">
        <v>6.8319710000000006E-2</v>
      </c>
      <c r="H234" s="160">
        <v>280</v>
      </c>
      <c r="I234" s="160" t="s">
        <v>149</v>
      </c>
    </row>
    <row r="235" spans="1:9" ht="17.100000000000001" customHeight="1" x14ac:dyDescent="0.25">
      <c r="A235" s="188" t="s">
        <v>240</v>
      </c>
      <c r="B235" s="189">
        <v>2015</v>
      </c>
      <c r="C235" s="190">
        <v>21</v>
      </c>
      <c r="D235" s="188" t="s">
        <v>12</v>
      </c>
      <c r="E235" s="153">
        <v>0.68165469999999995</v>
      </c>
      <c r="F235" s="154">
        <v>0.19435891</v>
      </c>
      <c r="G235" s="153">
        <v>0.12398639</v>
      </c>
      <c r="H235" s="160">
        <v>270</v>
      </c>
      <c r="I235" s="160">
        <v>9</v>
      </c>
    </row>
    <row r="236" spans="1:9" ht="17.100000000000001" customHeight="1" x14ac:dyDescent="0.25">
      <c r="A236" s="188" t="s">
        <v>240</v>
      </c>
      <c r="B236" s="189">
        <v>2015</v>
      </c>
      <c r="C236" s="190">
        <v>22</v>
      </c>
      <c r="D236" s="188" t="s">
        <v>13</v>
      </c>
      <c r="E236" s="153">
        <v>0.52727701000000005</v>
      </c>
      <c r="F236" s="154">
        <v>0.23546532000000001</v>
      </c>
      <c r="G236" s="153">
        <v>0.23725766000000001</v>
      </c>
      <c r="H236" s="160">
        <v>251</v>
      </c>
      <c r="I236" s="160">
        <v>29</v>
      </c>
    </row>
    <row r="237" spans="1:9" ht="17.100000000000001" customHeight="1" x14ac:dyDescent="0.25">
      <c r="A237" s="188" t="s">
        <v>240</v>
      </c>
      <c r="B237" s="189">
        <v>2015</v>
      </c>
      <c r="C237" s="190">
        <v>23</v>
      </c>
      <c r="D237" s="188" t="s">
        <v>14</v>
      </c>
      <c r="E237" s="153">
        <v>0.35476484000000003</v>
      </c>
      <c r="F237" s="154">
        <v>0.36489439000000001</v>
      </c>
      <c r="G237" s="153">
        <v>0.28034077000000002</v>
      </c>
      <c r="H237" s="160">
        <v>227</v>
      </c>
      <c r="I237" s="160">
        <v>48</v>
      </c>
    </row>
    <row r="238" spans="1:9" ht="17.100000000000001" customHeight="1" x14ac:dyDescent="0.25">
      <c r="A238" s="188" t="s">
        <v>240</v>
      </c>
      <c r="B238" s="189">
        <v>2015</v>
      </c>
      <c r="C238" s="190">
        <v>24</v>
      </c>
      <c r="D238" s="188" t="s">
        <v>250</v>
      </c>
      <c r="E238" s="153">
        <v>0.40090798999999999</v>
      </c>
      <c r="F238" s="154">
        <v>0.29266084999999997</v>
      </c>
      <c r="G238" s="153">
        <v>0.30643115999999998</v>
      </c>
      <c r="H238" s="160">
        <v>245</v>
      </c>
      <c r="I238" s="160">
        <v>35</v>
      </c>
    </row>
    <row r="239" spans="1:9" ht="17.100000000000001" customHeight="1" x14ac:dyDescent="0.25">
      <c r="A239" s="188" t="s">
        <v>240</v>
      </c>
      <c r="B239" s="189">
        <v>2015</v>
      </c>
      <c r="C239" s="190">
        <v>25</v>
      </c>
      <c r="D239" s="188" t="s">
        <v>16</v>
      </c>
      <c r="E239" s="153">
        <v>0.49674447999999999</v>
      </c>
      <c r="F239" s="154">
        <v>0.24588689999999999</v>
      </c>
      <c r="G239" s="153">
        <v>0.25736861999999999</v>
      </c>
      <c r="H239" s="160">
        <v>241</v>
      </c>
      <c r="I239" s="160">
        <v>35</v>
      </c>
    </row>
    <row r="240" spans="1:9" ht="17.100000000000001" customHeight="1" x14ac:dyDescent="0.25">
      <c r="A240" s="188" t="s">
        <v>240</v>
      </c>
      <c r="B240" s="189">
        <v>2015</v>
      </c>
      <c r="C240" s="190">
        <v>26</v>
      </c>
      <c r="D240" s="188" t="s">
        <v>82</v>
      </c>
      <c r="E240" s="153">
        <v>0.82136538999999997</v>
      </c>
      <c r="F240" s="154">
        <v>9.4621339999999998E-2</v>
      </c>
      <c r="G240" s="153">
        <v>8.4013270000000001E-2</v>
      </c>
      <c r="H240" s="160">
        <v>278</v>
      </c>
      <c r="I240" s="160">
        <v>1</v>
      </c>
    </row>
    <row r="241" spans="1:9" ht="17.100000000000001" customHeight="1" x14ac:dyDescent="0.25">
      <c r="A241" s="188" t="s">
        <v>240</v>
      </c>
      <c r="B241" s="189">
        <v>2015</v>
      </c>
      <c r="C241" s="190">
        <v>27</v>
      </c>
      <c r="D241" s="188" t="s">
        <v>17</v>
      </c>
      <c r="E241" s="153">
        <v>0.65480914999999995</v>
      </c>
      <c r="F241" s="154">
        <v>0.23653275000000001</v>
      </c>
      <c r="G241" s="153">
        <v>0.10865811</v>
      </c>
      <c r="H241" s="160">
        <v>270</v>
      </c>
      <c r="I241" s="160">
        <v>10</v>
      </c>
    </row>
    <row r="242" spans="1:9" ht="17.100000000000001" customHeight="1" x14ac:dyDescent="0.25">
      <c r="A242" s="188" t="s">
        <v>251</v>
      </c>
      <c r="B242" s="189">
        <v>2015</v>
      </c>
      <c r="C242" s="190">
        <v>28</v>
      </c>
      <c r="D242" s="188" t="s">
        <v>18</v>
      </c>
      <c r="E242" s="153">
        <v>0.93948290999999995</v>
      </c>
      <c r="F242" s="154">
        <v>4.9935100000000003E-2</v>
      </c>
      <c r="G242" s="153">
        <v>1.058198E-2</v>
      </c>
      <c r="H242" s="160">
        <v>280</v>
      </c>
      <c r="I242" s="160" t="s">
        <v>149</v>
      </c>
    </row>
    <row r="243" spans="1:9" ht="35.1" customHeight="1" x14ac:dyDescent="0.25">
      <c r="A243" s="188" t="s">
        <v>240</v>
      </c>
      <c r="B243" s="189">
        <v>2015</v>
      </c>
      <c r="C243" s="190">
        <v>29</v>
      </c>
      <c r="D243" s="151" t="s">
        <v>361</v>
      </c>
      <c r="E243" s="153">
        <v>0.86040293000000001</v>
      </c>
      <c r="F243" s="154">
        <v>0.1022491</v>
      </c>
      <c r="G243" s="153">
        <v>3.7347970000000001E-2</v>
      </c>
      <c r="H243" s="160">
        <v>269</v>
      </c>
      <c r="I243" s="160">
        <v>9</v>
      </c>
    </row>
    <row r="244" spans="1:9" ht="17.100000000000001" customHeight="1" x14ac:dyDescent="0.25">
      <c r="A244" s="188" t="s">
        <v>240</v>
      </c>
      <c r="B244" s="189">
        <v>2015</v>
      </c>
      <c r="C244" s="190">
        <v>30</v>
      </c>
      <c r="D244" s="188" t="s">
        <v>19</v>
      </c>
      <c r="E244" s="153">
        <v>0.62629778000000003</v>
      </c>
      <c r="F244" s="154">
        <v>0.22315809</v>
      </c>
      <c r="G244" s="153">
        <v>0.15054413</v>
      </c>
      <c r="H244" s="160">
        <v>262</v>
      </c>
      <c r="I244" s="160">
        <v>16</v>
      </c>
    </row>
    <row r="245" spans="1:9" ht="17.100000000000001" customHeight="1" x14ac:dyDescent="0.25">
      <c r="A245" s="188" t="s">
        <v>240</v>
      </c>
      <c r="B245" s="189">
        <v>2015</v>
      </c>
      <c r="C245" s="190">
        <v>31</v>
      </c>
      <c r="D245" s="188" t="s">
        <v>20</v>
      </c>
      <c r="E245" s="153">
        <v>0.66271263000000002</v>
      </c>
      <c r="F245" s="154">
        <v>0.17551913999999999</v>
      </c>
      <c r="G245" s="153">
        <v>0.16176823000000001</v>
      </c>
      <c r="H245" s="160">
        <v>272</v>
      </c>
      <c r="I245" s="160">
        <v>6</v>
      </c>
    </row>
    <row r="246" spans="1:9" ht="17.100000000000001" customHeight="1" x14ac:dyDescent="0.25">
      <c r="A246" s="188" t="s">
        <v>240</v>
      </c>
      <c r="B246" s="189">
        <v>2015</v>
      </c>
      <c r="C246" s="190">
        <v>32</v>
      </c>
      <c r="D246" s="188" t="s">
        <v>21</v>
      </c>
      <c r="E246" s="153">
        <v>0.52099328</v>
      </c>
      <c r="F246" s="154">
        <v>0.27781044999999999</v>
      </c>
      <c r="G246" s="153">
        <v>0.20119627000000001</v>
      </c>
      <c r="H246" s="160">
        <v>261</v>
      </c>
      <c r="I246" s="160">
        <v>16</v>
      </c>
    </row>
    <row r="247" spans="1:9" ht="17.100000000000001" customHeight="1" x14ac:dyDescent="0.25">
      <c r="A247" s="188" t="s">
        <v>240</v>
      </c>
      <c r="B247" s="189">
        <v>2015</v>
      </c>
      <c r="C247" s="190">
        <v>33</v>
      </c>
      <c r="D247" s="188" t="s">
        <v>22</v>
      </c>
      <c r="E247" s="153">
        <v>0.34663009</v>
      </c>
      <c r="F247" s="154">
        <v>0.28614409000000002</v>
      </c>
      <c r="G247" s="153">
        <v>0.36722580999999999</v>
      </c>
      <c r="H247" s="160">
        <v>234</v>
      </c>
      <c r="I247" s="160">
        <v>45</v>
      </c>
    </row>
    <row r="248" spans="1:9" ht="35.1" customHeight="1" x14ac:dyDescent="0.25">
      <c r="A248" s="188" t="s">
        <v>240</v>
      </c>
      <c r="B248" s="189">
        <v>2015</v>
      </c>
      <c r="C248" s="190">
        <v>34</v>
      </c>
      <c r="D248" s="151" t="s">
        <v>362</v>
      </c>
      <c r="E248" s="153">
        <v>0.64314877999999998</v>
      </c>
      <c r="F248" s="154">
        <v>0.19287396000000001</v>
      </c>
      <c r="G248" s="153">
        <v>0.16397726000000001</v>
      </c>
      <c r="H248" s="160">
        <v>246</v>
      </c>
      <c r="I248" s="160">
        <v>32</v>
      </c>
    </row>
    <row r="249" spans="1:9" ht="17.100000000000001" customHeight="1" x14ac:dyDescent="0.25">
      <c r="A249" s="188" t="s">
        <v>240</v>
      </c>
      <c r="B249" s="189">
        <v>2015</v>
      </c>
      <c r="C249" s="190">
        <v>35</v>
      </c>
      <c r="D249" s="188" t="s">
        <v>83</v>
      </c>
      <c r="E249" s="153">
        <v>0.87486414000000001</v>
      </c>
      <c r="F249" s="154">
        <v>9.9514900000000003E-2</v>
      </c>
      <c r="G249" s="153">
        <v>2.5620960000000002E-2</v>
      </c>
      <c r="H249" s="160">
        <v>273</v>
      </c>
      <c r="I249" s="160">
        <v>6</v>
      </c>
    </row>
    <row r="250" spans="1:9" ht="17.100000000000001" customHeight="1" x14ac:dyDescent="0.25">
      <c r="A250" s="188" t="s">
        <v>240</v>
      </c>
      <c r="B250" s="189">
        <v>2015</v>
      </c>
      <c r="C250" s="190">
        <v>36</v>
      </c>
      <c r="D250" s="188" t="s">
        <v>23</v>
      </c>
      <c r="E250" s="153">
        <v>0.68722223000000005</v>
      </c>
      <c r="F250" s="154">
        <v>0.18634934</v>
      </c>
      <c r="G250" s="153">
        <v>0.12642844</v>
      </c>
      <c r="H250" s="160">
        <v>267</v>
      </c>
      <c r="I250" s="160">
        <v>11</v>
      </c>
    </row>
    <row r="251" spans="1:9" ht="35.1" customHeight="1" x14ac:dyDescent="0.25">
      <c r="A251" s="188" t="s">
        <v>240</v>
      </c>
      <c r="B251" s="189">
        <v>2015</v>
      </c>
      <c r="C251" s="190">
        <v>37</v>
      </c>
      <c r="D251" s="151" t="s">
        <v>363</v>
      </c>
      <c r="E251" s="153">
        <v>0.58714882999999995</v>
      </c>
      <c r="F251" s="154">
        <v>0.22498547999999999</v>
      </c>
      <c r="G251" s="153">
        <v>0.18786569</v>
      </c>
      <c r="H251" s="160">
        <v>244</v>
      </c>
      <c r="I251" s="160">
        <v>35</v>
      </c>
    </row>
    <row r="252" spans="1:9" ht="53.1" customHeight="1" x14ac:dyDescent="0.25">
      <c r="A252" s="188" t="s">
        <v>240</v>
      </c>
      <c r="B252" s="189">
        <v>2015</v>
      </c>
      <c r="C252" s="190">
        <v>38</v>
      </c>
      <c r="D252" s="151" t="s">
        <v>364</v>
      </c>
      <c r="E252" s="153">
        <v>0.73682565</v>
      </c>
      <c r="F252" s="154">
        <v>0.16627917</v>
      </c>
      <c r="G252" s="153">
        <v>9.6895170000000003E-2</v>
      </c>
      <c r="H252" s="160">
        <v>230</v>
      </c>
      <c r="I252" s="160">
        <v>48</v>
      </c>
    </row>
    <row r="253" spans="1:9" ht="17.100000000000001" customHeight="1" x14ac:dyDescent="0.25">
      <c r="A253" s="188" t="s">
        <v>240</v>
      </c>
      <c r="B253" s="189">
        <v>2015</v>
      </c>
      <c r="C253" s="190">
        <v>39</v>
      </c>
      <c r="D253" s="188" t="s">
        <v>25</v>
      </c>
      <c r="E253" s="153">
        <v>0.91506262999999999</v>
      </c>
      <c r="F253" s="154">
        <v>6.3070269999999998E-2</v>
      </c>
      <c r="G253" s="153">
        <v>2.18671E-2</v>
      </c>
      <c r="H253" s="160">
        <v>270</v>
      </c>
      <c r="I253" s="160">
        <v>6</v>
      </c>
    </row>
    <row r="254" spans="1:9" ht="17.100000000000001" customHeight="1" x14ac:dyDescent="0.25">
      <c r="A254" s="188" t="s">
        <v>240</v>
      </c>
      <c r="B254" s="189">
        <v>2015</v>
      </c>
      <c r="C254" s="190">
        <v>40</v>
      </c>
      <c r="D254" s="188" t="s">
        <v>255</v>
      </c>
      <c r="E254" s="153">
        <v>0.77100261000000003</v>
      </c>
      <c r="F254" s="154">
        <v>0.167435</v>
      </c>
      <c r="G254" s="153">
        <v>6.1562400000000003E-2</v>
      </c>
      <c r="H254" s="160">
        <v>280</v>
      </c>
      <c r="I254" s="160" t="s">
        <v>149</v>
      </c>
    </row>
    <row r="255" spans="1:9" ht="17.100000000000001" customHeight="1" x14ac:dyDescent="0.25">
      <c r="A255" s="188" t="s">
        <v>240</v>
      </c>
      <c r="B255" s="189">
        <v>2015</v>
      </c>
      <c r="C255" s="190">
        <v>41</v>
      </c>
      <c r="D255" s="188" t="s">
        <v>256</v>
      </c>
      <c r="E255" s="153">
        <v>0.55709852000000004</v>
      </c>
      <c r="F255" s="154">
        <v>0.25270373000000002</v>
      </c>
      <c r="G255" s="153">
        <v>0.19019775</v>
      </c>
      <c r="H255" s="160">
        <v>263</v>
      </c>
      <c r="I255" s="160">
        <v>17</v>
      </c>
    </row>
    <row r="256" spans="1:9" ht="17.100000000000001" customHeight="1" x14ac:dyDescent="0.25">
      <c r="A256" s="188" t="s">
        <v>240</v>
      </c>
      <c r="B256" s="189">
        <v>2015</v>
      </c>
      <c r="C256" s="190">
        <v>42</v>
      </c>
      <c r="D256" s="188" t="s">
        <v>84</v>
      </c>
      <c r="E256" s="153">
        <v>0.90100376999999998</v>
      </c>
      <c r="F256" s="154">
        <v>5.8306669999999998E-2</v>
      </c>
      <c r="G256" s="153">
        <v>4.0689570000000001E-2</v>
      </c>
      <c r="H256" s="160">
        <v>279</v>
      </c>
      <c r="I256" s="160">
        <v>1</v>
      </c>
    </row>
    <row r="257" spans="1:9" ht="17.100000000000001" customHeight="1" x14ac:dyDescent="0.25">
      <c r="A257" s="188" t="s">
        <v>240</v>
      </c>
      <c r="B257" s="189">
        <v>2015</v>
      </c>
      <c r="C257" s="190">
        <v>43</v>
      </c>
      <c r="D257" s="188" t="s">
        <v>28</v>
      </c>
      <c r="E257" s="153">
        <v>0.72247170000000005</v>
      </c>
      <c r="F257" s="154">
        <v>0.15333292000000001</v>
      </c>
      <c r="G257" s="153">
        <v>0.12419537999999999</v>
      </c>
      <c r="H257" s="160">
        <v>278</v>
      </c>
      <c r="I257" s="160">
        <v>2</v>
      </c>
    </row>
    <row r="258" spans="1:9" ht="17.100000000000001" customHeight="1" x14ac:dyDescent="0.25">
      <c r="A258" s="188" t="s">
        <v>240</v>
      </c>
      <c r="B258" s="189">
        <v>2015</v>
      </c>
      <c r="C258" s="190">
        <v>44</v>
      </c>
      <c r="D258" s="188" t="s">
        <v>29</v>
      </c>
      <c r="E258" s="153">
        <v>0.67623701999999997</v>
      </c>
      <c r="F258" s="154">
        <v>0.15596844000000001</v>
      </c>
      <c r="G258" s="153">
        <v>0.16779453999999999</v>
      </c>
      <c r="H258" s="160">
        <v>271</v>
      </c>
      <c r="I258" s="160">
        <v>7</v>
      </c>
    </row>
    <row r="259" spans="1:9" ht="17.100000000000001" customHeight="1" x14ac:dyDescent="0.25">
      <c r="A259" s="188" t="s">
        <v>240</v>
      </c>
      <c r="B259" s="189">
        <v>2015</v>
      </c>
      <c r="C259" s="190">
        <v>45</v>
      </c>
      <c r="D259" s="188" t="s">
        <v>30</v>
      </c>
      <c r="E259" s="153">
        <v>0.73772176</v>
      </c>
      <c r="F259" s="154">
        <v>0.19611447000000001</v>
      </c>
      <c r="G259" s="153">
        <v>6.6163769999999997E-2</v>
      </c>
      <c r="H259" s="160">
        <v>245</v>
      </c>
      <c r="I259" s="160">
        <v>33</v>
      </c>
    </row>
    <row r="260" spans="1:9" ht="17.100000000000001" customHeight="1" x14ac:dyDescent="0.25">
      <c r="A260" s="188" t="s">
        <v>240</v>
      </c>
      <c r="B260" s="189">
        <v>2015</v>
      </c>
      <c r="C260" s="190">
        <v>46</v>
      </c>
      <c r="D260" s="188" t="s">
        <v>31</v>
      </c>
      <c r="E260" s="153">
        <v>0.66750125999999999</v>
      </c>
      <c r="F260" s="154">
        <v>0.18653003000000001</v>
      </c>
      <c r="G260" s="153">
        <v>0.14596872</v>
      </c>
      <c r="H260" s="160">
        <v>274</v>
      </c>
      <c r="I260" s="160">
        <v>4</v>
      </c>
    </row>
    <row r="261" spans="1:9" ht="17.100000000000001" customHeight="1" x14ac:dyDescent="0.25">
      <c r="A261" s="188" t="s">
        <v>240</v>
      </c>
      <c r="B261" s="189">
        <v>2015</v>
      </c>
      <c r="C261" s="190">
        <v>47</v>
      </c>
      <c r="D261" s="188" t="s">
        <v>32</v>
      </c>
      <c r="E261" s="153">
        <v>0.78791882000000002</v>
      </c>
      <c r="F261" s="154">
        <v>0.12220868</v>
      </c>
      <c r="G261" s="153">
        <v>8.9872499999999994E-2</v>
      </c>
      <c r="H261" s="160">
        <v>271</v>
      </c>
      <c r="I261" s="160">
        <v>6</v>
      </c>
    </row>
    <row r="262" spans="1:9" ht="17.100000000000001" customHeight="1" x14ac:dyDescent="0.25">
      <c r="A262" s="188" t="s">
        <v>240</v>
      </c>
      <c r="B262" s="189">
        <v>2015</v>
      </c>
      <c r="C262" s="190">
        <v>48</v>
      </c>
      <c r="D262" s="188" t="s">
        <v>33</v>
      </c>
      <c r="E262" s="153">
        <v>0.83676443</v>
      </c>
      <c r="F262" s="154">
        <v>9.8300170000000006E-2</v>
      </c>
      <c r="G262" s="153">
        <v>6.4935400000000004E-2</v>
      </c>
      <c r="H262" s="160">
        <v>280</v>
      </c>
      <c r="I262" s="160" t="s">
        <v>149</v>
      </c>
    </row>
    <row r="263" spans="1:9" ht="17.100000000000001" customHeight="1" x14ac:dyDescent="0.25">
      <c r="A263" s="188" t="s">
        <v>240</v>
      </c>
      <c r="B263" s="189">
        <v>2015</v>
      </c>
      <c r="C263" s="190">
        <v>49</v>
      </c>
      <c r="D263" s="188" t="s">
        <v>76</v>
      </c>
      <c r="E263" s="153">
        <v>0.86297219999999997</v>
      </c>
      <c r="F263" s="154">
        <v>6.9159540000000005E-2</v>
      </c>
      <c r="G263" s="153">
        <v>6.786826E-2</v>
      </c>
      <c r="H263" s="160">
        <v>279</v>
      </c>
      <c r="I263" s="160" t="s">
        <v>149</v>
      </c>
    </row>
    <row r="264" spans="1:9" ht="17.100000000000001" customHeight="1" x14ac:dyDescent="0.25">
      <c r="A264" s="188" t="s">
        <v>240</v>
      </c>
      <c r="B264" s="189">
        <v>2015</v>
      </c>
      <c r="C264" s="190">
        <v>50</v>
      </c>
      <c r="D264" s="188" t="s">
        <v>34</v>
      </c>
      <c r="E264" s="153">
        <v>0.77589021999999996</v>
      </c>
      <c r="F264" s="154">
        <v>8.0806989999999995E-2</v>
      </c>
      <c r="G264" s="153">
        <v>0.14330279000000001</v>
      </c>
      <c r="H264" s="160">
        <v>280</v>
      </c>
      <c r="I264" s="160" t="s">
        <v>149</v>
      </c>
    </row>
    <row r="265" spans="1:9" ht="17.100000000000001" customHeight="1" x14ac:dyDescent="0.25">
      <c r="A265" s="188" t="s">
        <v>240</v>
      </c>
      <c r="B265" s="189">
        <v>2015</v>
      </c>
      <c r="C265" s="190">
        <v>51</v>
      </c>
      <c r="D265" s="188" t="s">
        <v>35</v>
      </c>
      <c r="E265" s="153">
        <v>0.70732972999999999</v>
      </c>
      <c r="F265" s="154">
        <v>0.16308681</v>
      </c>
      <c r="G265" s="153">
        <v>0.12958346000000001</v>
      </c>
      <c r="H265" s="160">
        <v>280</v>
      </c>
      <c r="I265" s="160" t="s">
        <v>149</v>
      </c>
    </row>
    <row r="266" spans="1:9" ht="17.100000000000001" customHeight="1" x14ac:dyDescent="0.25">
      <c r="A266" s="188" t="s">
        <v>251</v>
      </c>
      <c r="B266" s="189">
        <v>2015</v>
      </c>
      <c r="C266" s="190">
        <v>52</v>
      </c>
      <c r="D266" s="188" t="s">
        <v>36</v>
      </c>
      <c r="E266" s="153">
        <v>0.74090860999999997</v>
      </c>
      <c r="F266" s="154">
        <v>0.16465092000000001</v>
      </c>
      <c r="G266" s="153">
        <v>9.4440469999999999E-2</v>
      </c>
      <c r="H266" s="160">
        <v>279</v>
      </c>
      <c r="I266" s="160" t="s">
        <v>149</v>
      </c>
    </row>
    <row r="267" spans="1:9" ht="35.1" customHeight="1" x14ac:dyDescent="0.25">
      <c r="A267" s="188" t="s">
        <v>240</v>
      </c>
      <c r="B267" s="189">
        <v>2015</v>
      </c>
      <c r="C267" s="190">
        <v>53</v>
      </c>
      <c r="D267" s="151" t="s">
        <v>365</v>
      </c>
      <c r="E267" s="153">
        <v>0.46343679999999998</v>
      </c>
      <c r="F267" s="154">
        <v>0.31501040000000002</v>
      </c>
      <c r="G267" s="153">
        <v>0.22155280999999999</v>
      </c>
      <c r="H267" s="160">
        <v>270</v>
      </c>
      <c r="I267" s="160">
        <v>8</v>
      </c>
    </row>
    <row r="268" spans="1:9" ht="17.100000000000001" customHeight="1" x14ac:dyDescent="0.25">
      <c r="A268" s="188" t="s">
        <v>240</v>
      </c>
      <c r="B268" s="189">
        <v>2015</v>
      </c>
      <c r="C268" s="190">
        <v>54</v>
      </c>
      <c r="D268" s="188" t="s">
        <v>38</v>
      </c>
      <c r="E268" s="153">
        <v>0.63206408999999997</v>
      </c>
      <c r="F268" s="154">
        <v>0.25338811999999999</v>
      </c>
      <c r="G268" s="153">
        <v>0.11454779</v>
      </c>
      <c r="H268" s="160">
        <v>254</v>
      </c>
      <c r="I268" s="160">
        <v>24</v>
      </c>
    </row>
    <row r="269" spans="1:9" ht="17.100000000000001" customHeight="1" x14ac:dyDescent="0.25">
      <c r="A269" s="188" t="s">
        <v>240</v>
      </c>
      <c r="B269" s="189">
        <v>2015</v>
      </c>
      <c r="C269" s="190">
        <v>55</v>
      </c>
      <c r="D269" s="188" t="s">
        <v>39</v>
      </c>
      <c r="E269" s="153">
        <v>0.72908150000000005</v>
      </c>
      <c r="F269" s="154">
        <v>0.18479804999999999</v>
      </c>
      <c r="G269" s="153">
        <v>8.6120450000000001E-2</v>
      </c>
      <c r="H269" s="160">
        <v>248</v>
      </c>
      <c r="I269" s="160">
        <v>28</v>
      </c>
    </row>
    <row r="270" spans="1:9" ht="17.100000000000001" customHeight="1" x14ac:dyDescent="0.25">
      <c r="A270" s="188" t="s">
        <v>240</v>
      </c>
      <c r="B270" s="189">
        <v>2015</v>
      </c>
      <c r="C270" s="190">
        <v>56</v>
      </c>
      <c r="D270" s="188" t="s">
        <v>366</v>
      </c>
      <c r="E270" s="153">
        <v>0.66162158000000004</v>
      </c>
      <c r="F270" s="154">
        <v>0.20624630999999999</v>
      </c>
      <c r="G270" s="153">
        <v>0.1321321</v>
      </c>
      <c r="H270" s="160">
        <v>268</v>
      </c>
      <c r="I270" s="160">
        <v>9</v>
      </c>
    </row>
    <row r="271" spans="1:9" ht="35.1" customHeight="1" x14ac:dyDescent="0.25">
      <c r="A271" s="188" t="s">
        <v>240</v>
      </c>
      <c r="B271" s="189">
        <v>2015</v>
      </c>
      <c r="C271" s="190">
        <v>57</v>
      </c>
      <c r="D271" s="151" t="s">
        <v>367</v>
      </c>
      <c r="E271" s="153">
        <v>0.74667519000000004</v>
      </c>
      <c r="F271" s="154">
        <v>0.16238342</v>
      </c>
      <c r="G271" s="153">
        <v>9.0941389999999997E-2</v>
      </c>
      <c r="H271" s="160">
        <v>244</v>
      </c>
      <c r="I271" s="160">
        <v>30</v>
      </c>
    </row>
    <row r="272" spans="1:9" ht="35.1" customHeight="1" x14ac:dyDescent="0.25">
      <c r="A272" s="188" t="s">
        <v>240</v>
      </c>
      <c r="B272" s="189">
        <v>2015</v>
      </c>
      <c r="C272" s="190">
        <v>58</v>
      </c>
      <c r="D272" s="151" t="s">
        <v>368</v>
      </c>
      <c r="E272" s="153">
        <v>0.66282848000000005</v>
      </c>
      <c r="F272" s="154">
        <v>0.15987796000000001</v>
      </c>
      <c r="G272" s="153">
        <v>0.17729355999999999</v>
      </c>
      <c r="H272" s="160">
        <v>267</v>
      </c>
      <c r="I272" s="160">
        <v>11</v>
      </c>
    </row>
    <row r="273" spans="1:9" ht="17.100000000000001" customHeight="1" x14ac:dyDescent="0.25">
      <c r="A273" s="188" t="s">
        <v>240</v>
      </c>
      <c r="B273" s="189">
        <v>2015</v>
      </c>
      <c r="C273" s="190">
        <v>59</v>
      </c>
      <c r="D273" s="188" t="s">
        <v>41</v>
      </c>
      <c r="E273" s="153">
        <v>0.71800355000000005</v>
      </c>
      <c r="F273" s="154">
        <v>0.13602468000000001</v>
      </c>
      <c r="G273" s="153">
        <v>0.14597177</v>
      </c>
      <c r="H273" s="160">
        <v>268</v>
      </c>
      <c r="I273" s="160">
        <v>10</v>
      </c>
    </row>
    <row r="274" spans="1:9" ht="35.1" customHeight="1" x14ac:dyDescent="0.25">
      <c r="A274" s="188" t="s">
        <v>251</v>
      </c>
      <c r="B274" s="189">
        <v>2015</v>
      </c>
      <c r="C274" s="190">
        <v>60</v>
      </c>
      <c r="D274" s="151" t="s">
        <v>369</v>
      </c>
      <c r="E274" s="153">
        <v>0.70770761000000004</v>
      </c>
      <c r="F274" s="154">
        <v>0.19000056000000001</v>
      </c>
      <c r="G274" s="153">
        <v>0.10229183</v>
      </c>
      <c r="H274" s="160">
        <v>233</v>
      </c>
      <c r="I274" s="160">
        <v>44</v>
      </c>
    </row>
    <row r="275" spans="1:9" ht="17.100000000000001" customHeight="1" x14ac:dyDescent="0.25">
      <c r="A275" s="188" t="s">
        <v>240</v>
      </c>
      <c r="B275" s="189">
        <v>2015</v>
      </c>
      <c r="C275" s="190">
        <v>61</v>
      </c>
      <c r="D275" s="188" t="s">
        <v>85</v>
      </c>
      <c r="E275" s="153">
        <v>0.58253023999999998</v>
      </c>
      <c r="F275" s="154">
        <v>0.28901503000000001</v>
      </c>
      <c r="G275" s="153">
        <v>0.12845472999999999</v>
      </c>
      <c r="H275" s="160">
        <v>274</v>
      </c>
      <c r="I275" s="160">
        <v>3</v>
      </c>
    </row>
    <row r="276" spans="1:9" ht="17.100000000000001" customHeight="1" x14ac:dyDescent="0.25">
      <c r="A276" s="188" t="s">
        <v>240</v>
      </c>
      <c r="B276" s="189">
        <v>2015</v>
      </c>
      <c r="C276" s="190">
        <v>62</v>
      </c>
      <c r="D276" s="188" t="s">
        <v>43</v>
      </c>
      <c r="E276" s="153">
        <v>0.76183012000000006</v>
      </c>
      <c r="F276" s="154">
        <v>0.18345697999999999</v>
      </c>
      <c r="G276" s="153">
        <v>5.4712900000000002E-2</v>
      </c>
      <c r="H276" s="160">
        <v>259</v>
      </c>
      <c r="I276" s="160">
        <v>19</v>
      </c>
    </row>
    <row r="277" spans="1:9" ht="35.1" customHeight="1" x14ac:dyDescent="0.25">
      <c r="A277" s="151" t="s">
        <v>370</v>
      </c>
      <c r="B277" s="189">
        <v>2015</v>
      </c>
      <c r="C277" s="190">
        <v>63</v>
      </c>
      <c r="D277" s="188" t="s">
        <v>260</v>
      </c>
      <c r="E277" s="153">
        <v>0.63504004000000003</v>
      </c>
      <c r="F277" s="154">
        <v>0.22023128</v>
      </c>
      <c r="G277" s="153">
        <v>0.14472868</v>
      </c>
      <c r="H277" s="160">
        <v>278</v>
      </c>
      <c r="I277" s="160" t="s">
        <v>149</v>
      </c>
    </row>
    <row r="278" spans="1:9" ht="35.1" customHeight="1" x14ac:dyDescent="0.25">
      <c r="A278" s="151" t="s">
        <v>370</v>
      </c>
      <c r="B278" s="189">
        <v>2015</v>
      </c>
      <c r="C278" s="190">
        <v>64</v>
      </c>
      <c r="D278" s="151" t="s">
        <v>371</v>
      </c>
      <c r="E278" s="153">
        <v>0.63683597999999997</v>
      </c>
      <c r="F278" s="154">
        <v>0.21734751999999999</v>
      </c>
      <c r="G278" s="153">
        <v>0.14581649999999999</v>
      </c>
      <c r="H278" s="160">
        <v>275</v>
      </c>
      <c r="I278" s="160" t="s">
        <v>149</v>
      </c>
    </row>
    <row r="279" spans="1:9" ht="35.1" customHeight="1" x14ac:dyDescent="0.25">
      <c r="A279" s="151" t="s">
        <v>370</v>
      </c>
      <c r="B279" s="189">
        <v>2015</v>
      </c>
      <c r="C279" s="190">
        <v>65</v>
      </c>
      <c r="D279" s="188" t="s">
        <v>262</v>
      </c>
      <c r="E279" s="153">
        <v>0.59909438000000004</v>
      </c>
      <c r="F279" s="154">
        <v>0.22487207000000001</v>
      </c>
      <c r="G279" s="153">
        <v>0.17603353999999999</v>
      </c>
      <c r="H279" s="160">
        <v>276</v>
      </c>
      <c r="I279" s="160" t="s">
        <v>149</v>
      </c>
    </row>
    <row r="280" spans="1:9" ht="35.1" customHeight="1" x14ac:dyDescent="0.25">
      <c r="A280" s="151" t="s">
        <v>370</v>
      </c>
      <c r="B280" s="189">
        <v>2015</v>
      </c>
      <c r="C280" s="190">
        <v>66</v>
      </c>
      <c r="D280" s="188" t="s">
        <v>47</v>
      </c>
      <c r="E280" s="153">
        <v>0.55437681000000005</v>
      </c>
      <c r="F280" s="154">
        <v>0.32172724000000003</v>
      </c>
      <c r="G280" s="153">
        <v>0.12389595</v>
      </c>
      <c r="H280" s="160">
        <v>275</v>
      </c>
      <c r="I280" s="160" t="s">
        <v>149</v>
      </c>
    </row>
    <row r="281" spans="1:9" ht="35.1" customHeight="1" x14ac:dyDescent="0.25">
      <c r="A281" s="151" t="s">
        <v>370</v>
      </c>
      <c r="B281" s="189">
        <v>2015</v>
      </c>
      <c r="C281" s="190">
        <v>67</v>
      </c>
      <c r="D281" s="188" t="s">
        <v>48</v>
      </c>
      <c r="E281" s="153">
        <v>0.38048048000000001</v>
      </c>
      <c r="F281" s="154">
        <v>0.30553493999999998</v>
      </c>
      <c r="G281" s="153">
        <v>0.31398457000000002</v>
      </c>
      <c r="H281" s="160">
        <v>277</v>
      </c>
      <c r="I281" s="160" t="s">
        <v>149</v>
      </c>
    </row>
    <row r="282" spans="1:9" ht="35.1" customHeight="1" x14ac:dyDescent="0.25">
      <c r="A282" s="151" t="s">
        <v>370</v>
      </c>
      <c r="B282" s="189">
        <v>2015</v>
      </c>
      <c r="C282" s="190">
        <v>68</v>
      </c>
      <c r="D282" s="188" t="s">
        <v>49</v>
      </c>
      <c r="E282" s="153">
        <v>0.64005204999999998</v>
      </c>
      <c r="F282" s="154">
        <v>0.20713065</v>
      </c>
      <c r="G282" s="153">
        <v>0.15281729999999999</v>
      </c>
      <c r="H282" s="160">
        <v>278</v>
      </c>
      <c r="I282" s="160" t="s">
        <v>149</v>
      </c>
    </row>
    <row r="283" spans="1:9" ht="35.1" customHeight="1" x14ac:dyDescent="0.25">
      <c r="A283" s="151" t="s">
        <v>370</v>
      </c>
      <c r="B283" s="189">
        <v>2015</v>
      </c>
      <c r="C283" s="190">
        <v>69</v>
      </c>
      <c r="D283" s="188" t="s">
        <v>263</v>
      </c>
      <c r="E283" s="153">
        <v>0.76193922000000003</v>
      </c>
      <c r="F283" s="154">
        <v>0.11739914999999999</v>
      </c>
      <c r="G283" s="153">
        <v>0.12066163000000001</v>
      </c>
      <c r="H283" s="160">
        <v>278</v>
      </c>
      <c r="I283" s="160" t="s">
        <v>149</v>
      </c>
    </row>
    <row r="284" spans="1:9" ht="35.1" customHeight="1" x14ac:dyDescent="0.25">
      <c r="A284" s="151" t="s">
        <v>370</v>
      </c>
      <c r="B284" s="189">
        <v>2015</v>
      </c>
      <c r="C284" s="190">
        <v>70</v>
      </c>
      <c r="D284" s="188" t="s">
        <v>51</v>
      </c>
      <c r="E284" s="153">
        <v>0.53625233999999999</v>
      </c>
      <c r="F284" s="154">
        <v>0.17728288</v>
      </c>
      <c r="G284" s="153">
        <v>0.28646477999999997</v>
      </c>
      <c r="H284" s="160">
        <v>276</v>
      </c>
      <c r="I284" s="160" t="s">
        <v>149</v>
      </c>
    </row>
    <row r="285" spans="1:9" ht="35.1" customHeight="1" x14ac:dyDescent="0.25">
      <c r="A285" s="151" t="s">
        <v>370</v>
      </c>
      <c r="B285" s="189">
        <v>2015</v>
      </c>
      <c r="C285" s="190">
        <v>71</v>
      </c>
      <c r="D285" s="188" t="s">
        <v>264</v>
      </c>
      <c r="E285" s="153">
        <v>0.74960716000000005</v>
      </c>
      <c r="F285" s="154">
        <v>0.15190269000000001</v>
      </c>
      <c r="G285" s="153">
        <v>9.8490149999999999E-2</v>
      </c>
      <c r="H285" s="160">
        <v>277</v>
      </c>
      <c r="I285" s="160" t="s">
        <v>149</v>
      </c>
    </row>
    <row r="286" spans="1:9" ht="17.100000000000001" customHeight="1" x14ac:dyDescent="0.25">
      <c r="A286" s="188" t="s">
        <v>240</v>
      </c>
      <c r="B286" s="189">
        <v>2014</v>
      </c>
      <c r="C286" s="190">
        <v>1</v>
      </c>
      <c r="D286" s="188" t="s">
        <v>241</v>
      </c>
      <c r="E286" s="153">
        <v>0.73992139999999995</v>
      </c>
      <c r="F286" s="154">
        <v>0.14967801999999999</v>
      </c>
      <c r="G286" s="153">
        <v>0.11040058</v>
      </c>
      <c r="H286" s="160">
        <v>289</v>
      </c>
      <c r="I286" s="160" t="s">
        <v>149</v>
      </c>
    </row>
    <row r="287" spans="1:9" ht="17.100000000000001" customHeight="1" x14ac:dyDescent="0.25">
      <c r="A287" s="188" t="s">
        <v>240</v>
      </c>
      <c r="B287" s="189">
        <v>2014</v>
      </c>
      <c r="C287" s="190">
        <v>2</v>
      </c>
      <c r="D287" s="188" t="s">
        <v>0</v>
      </c>
      <c r="E287" s="153">
        <v>0.80815957000000005</v>
      </c>
      <c r="F287" s="154">
        <v>0.12362556</v>
      </c>
      <c r="G287" s="153">
        <v>6.8214860000000002E-2</v>
      </c>
      <c r="H287" s="160">
        <v>289</v>
      </c>
      <c r="I287" s="160" t="s">
        <v>149</v>
      </c>
    </row>
    <row r="288" spans="1:9" ht="17.100000000000001" customHeight="1" x14ac:dyDescent="0.25">
      <c r="A288" s="188" t="s">
        <v>240</v>
      </c>
      <c r="B288" s="189">
        <v>2014</v>
      </c>
      <c r="C288" s="190">
        <v>3</v>
      </c>
      <c r="D288" s="188" t="s">
        <v>1</v>
      </c>
      <c r="E288" s="153">
        <v>0.68084003999999998</v>
      </c>
      <c r="F288" s="154">
        <v>0.1653454</v>
      </c>
      <c r="G288" s="153">
        <v>0.15381455999999999</v>
      </c>
      <c r="H288" s="160">
        <v>283</v>
      </c>
      <c r="I288" s="160" t="s">
        <v>149</v>
      </c>
    </row>
    <row r="289" spans="1:9" ht="17.100000000000001" customHeight="1" x14ac:dyDescent="0.25">
      <c r="A289" s="188" t="s">
        <v>240</v>
      </c>
      <c r="B289" s="189">
        <v>2014</v>
      </c>
      <c r="C289" s="190">
        <v>4</v>
      </c>
      <c r="D289" s="188" t="s">
        <v>75</v>
      </c>
      <c r="E289" s="153">
        <v>0.73678677000000004</v>
      </c>
      <c r="F289" s="154">
        <v>0.14567690999999999</v>
      </c>
      <c r="G289" s="153">
        <v>0.11753632</v>
      </c>
      <c r="H289" s="160">
        <v>286</v>
      </c>
      <c r="I289" s="160" t="s">
        <v>149</v>
      </c>
    </row>
    <row r="290" spans="1:9" ht="17.100000000000001" customHeight="1" x14ac:dyDescent="0.25">
      <c r="A290" s="188" t="s">
        <v>240</v>
      </c>
      <c r="B290" s="189">
        <v>2014</v>
      </c>
      <c r="C290" s="190">
        <v>5</v>
      </c>
      <c r="D290" s="188" t="s">
        <v>2</v>
      </c>
      <c r="E290" s="153">
        <v>0.86704594999999995</v>
      </c>
      <c r="F290" s="154">
        <v>9.8175299999999993E-2</v>
      </c>
      <c r="G290" s="153">
        <v>3.4778749999999997E-2</v>
      </c>
      <c r="H290" s="160">
        <v>279</v>
      </c>
      <c r="I290" s="160" t="s">
        <v>149</v>
      </c>
    </row>
    <row r="291" spans="1:9" ht="17.100000000000001" customHeight="1" x14ac:dyDescent="0.25">
      <c r="A291" s="188" t="s">
        <v>240</v>
      </c>
      <c r="B291" s="189">
        <v>2014</v>
      </c>
      <c r="C291" s="190">
        <v>6</v>
      </c>
      <c r="D291" s="188" t="s">
        <v>3</v>
      </c>
      <c r="E291" s="153">
        <v>0.81074807000000004</v>
      </c>
      <c r="F291" s="154">
        <v>0.11989753</v>
      </c>
      <c r="G291" s="153">
        <v>6.9354399999999997E-2</v>
      </c>
      <c r="H291" s="160">
        <v>285</v>
      </c>
      <c r="I291" s="160" t="s">
        <v>149</v>
      </c>
    </row>
    <row r="292" spans="1:9" ht="17.100000000000001" customHeight="1" x14ac:dyDescent="0.25">
      <c r="A292" s="188" t="s">
        <v>240</v>
      </c>
      <c r="B292" s="189">
        <v>2014</v>
      </c>
      <c r="C292" s="190">
        <v>7</v>
      </c>
      <c r="D292" s="188" t="s">
        <v>80</v>
      </c>
      <c r="E292" s="153">
        <v>0.96365190999999994</v>
      </c>
      <c r="F292" s="154">
        <v>2.7949069999999999E-2</v>
      </c>
      <c r="G292" s="153">
        <v>8.3990200000000001E-3</v>
      </c>
      <c r="H292" s="160">
        <v>288</v>
      </c>
      <c r="I292" s="160" t="s">
        <v>149</v>
      </c>
    </row>
    <row r="293" spans="1:9" ht="17.100000000000001" customHeight="1" x14ac:dyDescent="0.25">
      <c r="A293" s="188" t="s">
        <v>240</v>
      </c>
      <c r="B293" s="189">
        <v>2014</v>
      </c>
      <c r="C293" s="190">
        <v>8</v>
      </c>
      <c r="D293" s="188" t="s">
        <v>4</v>
      </c>
      <c r="E293" s="153">
        <v>0.87341252000000003</v>
      </c>
      <c r="F293" s="154">
        <v>0.10932591999999999</v>
      </c>
      <c r="G293" s="153">
        <v>1.726157E-2</v>
      </c>
      <c r="H293" s="160">
        <v>288</v>
      </c>
      <c r="I293" s="160" t="s">
        <v>149</v>
      </c>
    </row>
    <row r="294" spans="1:9" ht="17.100000000000001" customHeight="1" x14ac:dyDescent="0.25">
      <c r="A294" s="188" t="s">
        <v>240</v>
      </c>
      <c r="B294" s="189">
        <v>2014</v>
      </c>
      <c r="C294" s="190">
        <v>9</v>
      </c>
      <c r="D294" s="188" t="s">
        <v>242</v>
      </c>
      <c r="E294" s="153">
        <v>0.60211241999999998</v>
      </c>
      <c r="F294" s="154">
        <v>0.15246513</v>
      </c>
      <c r="G294" s="153">
        <v>0.24542244999999999</v>
      </c>
      <c r="H294" s="160">
        <v>287</v>
      </c>
      <c r="I294" s="160">
        <v>1</v>
      </c>
    </row>
    <row r="295" spans="1:9" ht="17.100000000000001" customHeight="1" x14ac:dyDescent="0.25">
      <c r="A295" s="188" t="s">
        <v>240</v>
      </c>
      <c r="B295" s="189">
        <v>2014</v>
      </c>
      <c r="C295" s="190">
        <v>10</v>
      </c>
      <c r="D295" s="188" t="s">
        <v>243</v>
      </c>
      <c r="E295" s="153">
        <v>0.69156483000000002</v>
      </c>
      <c r="F295" s="154">
        <v>0.15721610999999999</v>
      </c>
      <c r="G295" s="153">
        <v>0.15121905999999999</v>
      </c>
      <c r="H295" s="160">
        <v>286</v>
      </c>
      <c r="I295" s="160">
        <v>0</v>
      </c>
    </row>
    <row r="296" spans="1:9" ht="17.100000000000001" customHeight="1" x14ac:dyDescent="0.25">
      <c r="A296" s="188" t="s">
        <v>240</v>
      </c>
      <c r="B296" s="189">
        <v>2014</v>
      </c>
      <c r="C296" s="190">
        <v>11</v>
      </c>
      <c r="D296" s="188" t="s">
        <v>244</v>
      </c>
      <c r="E296" s="153">
        <v>0.67223376000000001</v>
      </c>
      <c r="F296" s="154">
        <v>0.15704355</v>
      </c>
      <c r="G296" s="153">
        <v>0.17072269000000001</v>
      </c>
      <c r="H296" s="160">
        <v>280</v>
      </c>
      <c r="I296" s="160">
        <v>0</v>
      </c>
    </row>
    <row r="297" spans="1:9" ht="17.100000000000001" customHeight="1" x14ac:dyDescent="0.25">
      <c r="A297" s="188" t="s">
        <v>240</v>
      </c>
      <c r="B297" s="189">
        <v>2014</v>
      </c>
      <c r="C297" s="190">
        <v>12</v>
      </c>
      <c r="D297" s="188" t="s">
        <v>360</v>
      </c>
      <c r="E297" s="153">
        <v>0.87655254999999999</v>
      </c>
      <c r="F297" s="154">
        <v>8.4059030000000007E-2</v>
      </c>
      <c r="G297" s="153">
        <v>3.938842E-2</v>
      </c>
      <c r="H297" s="160">
        <v>287</v>
      </c>
      <c r="I297" s="160">
        <v>0</v>
      </c>
    </row>
    <row r="298" spans="1:9" ht="17.100000000000001" customHeight="1" x14ac:dyDescent="0.25">
      <c r="A298" s="188" t="s">
        <v>240</v>
      </c>
      <c r="B298" s="189">
        <v>2014</v>
      </c>
      <c r="C298" s="190">
        <v>13</v>
      </c>
      <c r="D298" s="188" t="s">
        <v>7</v>
      </c>
      <c r="E298" s="153">
        <v>0.87082771999999997</v>
      </c>
      <c r="F298" s="154">
        <v>9.3907649999999995E-2</v>
      </c>
      <c r="G298" s="153">
        <v>3.5264629999999998E-2</v>
      </c>
      <c r="H298" s="160">
        <v>283</v>
      </c>
      <c r="I298" s="160">
        <v>0</v>
      </c>
    </row>
    <row r="299" spans="1:9" ht="35.1" customHeight="1" x14ac:dyDescent="0.25">
      <c r="A299" s="188" t="s">
        <v>240</v>
      </c>
      <c r="B299" s="189">
        <v>2014</v>
      </c>
      <c r="C299" s="190">
        <v>14</v>
      </c>
      <c r="D299" s="151" t="s">
        <v>372</v>
      </c>
      <c r="E299" s="153">
        <v>0.83976673000000002</v>
      </c>
      <c r="F299" s="154">
        <v>0.10331282999999999</v>
      </c>
      <c r="G299" s="153">
        <v>5.6920440000000003E-2</v>
      </c>
      <c r="H299" s="160">
        <v>285</v>
      </c>
      <c r="I299" s="160">
        <v>1</v>
      </c>
    </row>
    <row r="300" spans="1:9" ht="17.100000000000001" customHeight="1" x14ac:dyDescent="0.25">
      <c r="A300" s="188" t="s">
        <v>240</v>
      </c>
      <c r="B300" s="189">
        <v>2014</v>
      </c>
      <c r="C300" s="190">
        <v>15</v>
      </c>
      <c r="D300" s="188" t="s">
        <v>81</v>
      </c>
      <c r="E300" s="153">
        <v>0.63076977000000001</v>
      </c>
      <c r="F300" s="154">
        <v>0.21697716</v>
      </c>
      <c r="G300" s="153">
        <v>0.15225306999999999</v>
      </c>
      <c r="H300" s="160">
        <v>279</v>
      </c>
      <c r="I300" s="160">
        <v>9</v>
      </c>
    </row>
    <row r="301" spans="1:9" ht="17.100000000000001" customHeight="1" x14ac:dyDescent="0.25">
      <c r="A301" s="188" t="s">
        <v>240</v>
      </c>
      <c r="B301" s="189">
        <v>2014</v>
      </c>
      <c r="C301" s="190">
        <v>16</v>
      </c>
      <c r="D301" s="188" t="s">
        <v>8</v>
      </c>
      <c r="E301" s="153">
        <v>0.81874164000000005</v>
      </c>
      <c r="F301" s="154">
        <v>0.13449240000000001</v>
      </c>
      <c r="G301" s="153">
        <v>4.6765960000000002E-2</v>
      </c>
      <c r="H301" s="160">
        <v>283</v>
      </c>
      <c r="I301" s="160">
        <v>2</v>
      </c>
    </row>
    <row r="302" spans="1:9" ht="17.100000000000001" customHeight="1" x14ac:dyDescent="0.25">
      <c r="A302" s="188" t="s">
        <v>240</v>
      </c>
      <c r="B302" s="189">
        <v>2014</v>
      </c>
      <c r="C302" s="190">
        <v>17</v>
      </c>
      <c r="D302" s="188" t="s">
        <v>247</v>
      </c>
      <c r="E302" s="153">
        <v>0.62884541000000005</v>
      </c>
      <c r="F302" s="154">
        <v>0.22546826</v>
      </c>
      <c r="G302" s="153">
        <v>0.14568633</v>
      </c>
      <c r="H302" s="160">
        <v>248</v>
      </c>
      <c r="I302" s="160">
        <v>38</v>
      </c>
    </row>
    <row r="303" spans="1:9" ht="17.100000000000001" customHeight="1" x14ac:dyDescent="0.25">
      <c r="A303" s="188" t="s">
        <v>240</v>
      </c>
      <c r="B303" s="189">
        <v>2014</v>
      </c>
      <c r="C303" s="190">
        <v>18</v>
      </c>
      <c r="D303" s="188" t="s">
        <v>10</v>
      </c>
      <c r="E303" s="153">
        <v>0.52418213000000002</v>
      </c>
      <c r="F303" s="154">
        <v>0.24442324000000001</v>
      </c>
      <c r="G303" s="153">
        <v>0.23139464000000001</v>
      </c>
      <c r="H303" s="160">
        <v>285</v>
      </c>
      <c r="I303" s="160">
        <v>2</v>
      </c>
    </row>
    <row r="304" spans="1:9" ht="35.1" customHeight="1" x14ac:dyDescent="0.25">
      <c r="A304" s="188" t="s">
        <v>240</v>
      </c>
      <c r="B304" s="189">
        <v>2014</v>
      </c>
      <c r="C304" s="190">
        <v>19</v>
      </c>
      <c r="D304" s="151" t="s">
        <v>373</v>
      </c>
      <c r="E304" s="153">
        <v>0.65197738999999999</v>
      </c>
      <c r="F304" s="154">
        <v>0.14050766000000001</v>
      </c>
      <c r="G304" s="153">
        <v>0.20751495</v>
      </c>
      <c r="H304" s="160">
        <v>272</v>
      </c>
      <c r="I304" s="160">
        <v>16</v>
      </c>
    </row>
    <row r="305" spans="1:9" ht="17.100000000000001" customHeight="1" x14ac:dyDescent="0.25">
      <c r="A305" s="188" t="s">
        <v>240</v>
      </c>
      <c r="B305" s="189">
        <v>2014</v>
      </c>
      <c r="C305" s="190">
        <v>20</v>
      </c>
      <c r="D305" s="188" t="s">
        <v>249</v>
      </c>
      <c r="E305" s="153">
        <v>0.87783104999999995</v>
      </c>
      <c r="F305" s="154">
        <v>6.3792199999999993E-2</v>
      </c>
      <c r="G305" s="153">
        <v>5.837676E-2</v>
      </c>
      <c r="H305" s="160">
        <v>288</v>
      </c>
      <c r="I305" s="160" t="s">
        <v>149</v>
      </c>
    </row>
    <row r="306" spans="1:9" ht="17.100000000000001" customHeight="1" x14ac:dyDescent="0.25">
      <c r="A306" s="188" t="s">
        <v>240</v>
      </c>
      <c r="B306" s="189">
        <v>2014</v>
      </c>
      <c r="C306" s="190">
        <v>21</v>
      </c>
      <c r="D306" s="188" t="s">
        <v>12</v>
      </c>
      <c r="E306" s="153">
        <v>0.69260745999999995</v>
      </c>
      <c r="F306" s="154">
        <v>0.18536841000000001</v>
      </c>
      <c r="G306" s="153">
        <v>0.12202412999999999</v>
      </c>
      <c r="H306" s="160">
        <v>283</v>
      </c>
      <c r="I306" s="160">
        <v>5</v>
      </c>
    </row>
    <row r="307" spans="1:9" ht="17.100000000000001" customHeight="1" x14ac:dyDescent="0.25">
      <c r="A307" s="188" t="s">
        <v>240</v>
      </c>
      <c r="B307" s="189">
        <v>2014</v>
      </c>
      <c r="C307" s="190">
        <v>22</v>
      </c>
      <c r="D307" s="188" t="s">
        <v>13</v>
      </c>
      <c r="E307" s="153">
        <v>0.48209115000000002</v>
      </c>
      <c r="F307" s="154">
        <v>0.27342903000000002</v>
      </c>
      <c r="G307" s="153">
        <v>0.24447981999999999</v>
      </c>
      <c r="H307" s="160">
        <v>269</v>
      </c>
      <c r="I307" s="160">
        <v>20</v>
      </c>
    </row>
    <row r="308" spans="1:9" ht="17.100000000000001" customHeight="1" x14ac:dyDescent="0.25">
      <c r="A308" s="188" t="s">
        <v>240</v>
      </c>
      <c r="B308" s="189">
        <v>2014</v>
      </c>
      <c r="C308" s="190">
        <v>23</v>
      </c>
      <c r="D308" s="188" t="s">
        <v>14</v>
      </c>
      <c r="E308" s="153">
        <v>0.39388211000000001</v>
      </c>
      <c r="F308" s="154">
        <v>0.32926988000000001</v>
      </c>
      <c r="G308" s="153">
        <v>0.27684801999999997</v>
      </c>
      <c r="H308" s="160">
        <v>252</v>
      </c>
      <c r="I308" s="160">
        <v>37</v>
      </c>
    </row>
    <row r="309" spans="1:9" ht="17.100000000000001" customHeight="1" x14ac:dyDescent="0.25">
      <c r="A309" s="188" t="s">
        <v>240</v>
      </c>
      <c r="B309" s="189">
        <v>2014</v>
      </c>
      <c r="C309" s="190">
        <v>24</v>
      </c>
      <c r="D309" s="188" t="s">
        <v>250</v>
      </c>
      <c r="E309" s="153">
        <v>0.43254688000000002</v>
      </c>
      <c r="F309" s="154">
        <v>0.28757135</v>
      </c>
      <c r="G309" s="153">
        <v>0.27988176999999997</v>
      </c>
      <c r="H309" s="160">
        <v>262</v>
      </c>
      <c r="I309" s="160">
        <v>24</v>
      </c>
    </row>
    <row r="310" spans="1:9" ht="17.100000000000001" customHeight="1" x14ac:dyDescent="0.25">
      <c r="A310" s="188" t="s">
        <v>240</v>
      </c>
      <c r="B310" s="189">
        <v>2014</v>
      </c>
      <c r="C310" s="190">
        <v>25</v>
      </c>
      <c r="D310" s="188" t="s">
        <v>16</v>
      </c>
      <c r="E310" s="153">
        <v>0.47867954000000001</v>
      </c>
      <c r="F310" s="154">
        <v>0.27477433000000001</v>
      </c>
      <c r="G310" s="153">
        <v>0.24654613</v>
      </c>
      <c r="H310" s="160">
        <v>256</v>
      </c>
      <c r="I310" s="160">
        <v>32</v>
      </c>
    </row>
    <row r="311" spans="1:9" ht="17.100000000000001" customHeight="1" x14ac:dyDescent="0.25">
      <c r="A311" s="188" t="s">
        <v>240</v>
      </c>
      <c r="B311" s="189">
        <v>2014</v>
      </c>
      <c r="C311" s="190">
        <v>26</v>
      </c>
      <c r="D311" s="188" t="s">
        <v>82</v>
      </c>
      <c r="E311" s="153">
        <v>0.81660783999999997</v>
      </c>
      <c r="F311" s="154">
        <v>0.11011231</v>
      </c>
      <c r="G311" s="153">
        <v>7.3279849999999994E-2</v>
      </c>
      <c r="H311" s="160">
        <v>288</v>
      </c>
      <c r="I311" s="160">
        <v>0</v>
      </c>
    </row>
    <row r="312" spans="1:9" ht="17.100000000000001" customHeight="1" x14ac:dyDescent="0.25">
      <c r="A312" s="188" t="s">
        <v>240</v>
      </c>
      <c r="B312" s="189">
        <v>2014</v>
      </c>
      <c r="C312" s="190">
        <v>27</v>
      </c>
      <c r="D312" s="188" t="s">
        <v>17</v>
      </c>
      <c r="E312" s="153">
        <v>0.61067090999999996</v>
      </c>
      <c r="F312" s="154">
        <v>0.27031888999999998</v>
      </c>
      <c r="G312" s="153">
        <v>0.11901019</v>
      </c>
      <c r="H312" s="160">
        <v>278</v>
      </c>
      <c r="I312" s="160">
        <v>10</v>
      </c>
    </row>
    <row r="313" spans="1:9" ht="17.100000000000001" customHeight="1" x14ac:dyDescent="0.25">
      <c r="A313" s="188" t="s">
        <v>251</v>
      </c>
      <c r="B313" s="189">
        <v>2014</v>
      </c>
      <c r="C313" s="190">
        <v>28</v>
      </c>
      <c r="D313" s="188" t="s">
        <v>18</v>
      </c>
      <c r="E313" s="153">
        <v>0.92616767</v>
      </c>
      <c r="F313" s="154">
        <v>6.0014159999999997E-2</v>
      </c>
      <c r="G313" s="153">
        <v>1.3818169999999999E-2</v>
      </c>
      <c r="H313" s="160">
        <v>287</v>
      </c>
      <c r="I313" s="160" t="s">
        <v>149</v>
      </c>
    </row>
    <row r="314" spans="1:9" ht="35.1" customHeight="1" x14ac:dyDescent="0.25">
      <c r="A314" s="188" t="s">
        <v>240</v>
      </c>
      <c r="B314" s="189">
        <v>2014</v>
      </c>
      <c r="C314" s="190">
        <v>29</v>
      </c>
      <c r="D314" s="151" t="s">
        <v>361</v>
      </c>
      <c r="E314" s="153">
        <v>0.83476938999999994</v>
      </c>
      <c r="F314" s="154">
        <v>0.12018674999999999</v>
      </c>
      <c r="G314" s="153">
        <v>4.5043859999999998E-2</v>
      </c>
      <c r="H314" s="160">
        <v>276</v>
      </c>
      <c r="I314" s="160">
        <v>11</v>
      </c>
    </row>
    <row r="315" spans="1:9" ht="17.100000000000001" customHeight="1" x14ac:dyDescent="0.25">
      <c r="A315" s="188" t="s">
        <v>240</v>
      </c>
      <c r="B315" s="189">
        <v>2014</v>
      </c>
      <c r="C315" s="190">
        <v>30</v>
      </c>
      <c r="D315" s="188" t="s">
        <v>19</v>
      </c>
      <c r="E315" s="153">
        <v>0.51689589999999996</v>
      </c>
      <c r="F315" s="154">
        <v>0.30682155</v>
      </c>
      <c r="G315" s="153">
        <v>0.17628255000000001</v>
      </c>
      <c r="H315" s="160">
        <v>275</v>
      </c>
      <c r="I315" s="160">
        <v>12</v>
      </c>
    </row>
    <row r="316" spans="1:9" ht="17.100000000000001" customHeight="1" x14ac:dyDescent="0.25">
      <c r="A316" s="188" t="s">
        <v>240</v>
      </c>
      <c r="B316" s="189">
        <v>2014</v>
      </c>
      <c r="C316" s="190">
        <v>31</v>
      </c>
      <c r="D316" s="188" t="s">
        <v>20</v>
      </c>
      <c r="E316" s="153">
        <v>0.59369945000000002</v>
      </c>
      <c r="F316" s="154">
        <v>0.21072131999999999</v>
      </c>
      <c r="G316" s="153">
        <v>0.19557922</v>
      </c>
      <c r="H316" s="160">
        <v>275</v>
      </c>
      <c r="I316" s="160">
        <v>12</v>
      </c>
    </row>
    <row r="317" spans="1:9" ht="17.100000000000001" customHeight="1" x14ac:dyDescent="0.25">
      <c r="A317" s="188" t="s">
        <v>240</v>
      </c>
      <c r="B317" s="189">
        <v>2014</v>
      </c>
      <c r="C317" s="190">
        <v>32</v>
      </c>
      <c r="D317" s="188" t="s">
        <v>21</v>
      </c>
      <c r="E317" s="153">
        <v>0.46059474</v>
      </c>
      <c r="F317" s="154">
        <v>0.31045756000000002</v>
      </c>
      <c r="G317" s="153">
        <v>0.2289477</v>
      </c>
      <c r="H317" s="160">
        <v>274</v>
      </c>
      <c r="I317" s="160">
        <v>13</v>
      </c>
    </row>
    <row r="318" spans="1:9" ht="17.100000000000001" customHeight="1" x14ac:dyDescent="0.25">
      <c r="A318" s="188" t="s">
        <v>240</v>
      </c>
      <c r="B318" s="189">
        <v>2014</v>
      </c>
      <c r="C318" s="190">
        <v>33</v>
      </c>
      <c r="D318" s="188" t="s">
        <v>22</v>
      </c>
      <c r="E318" s="153">
        <v>0.32024373</v>
      </c>
      <c r="F318" s="154">
        <v>0.32361427999999998</v>
      </c>
      <c r="G318" s="153">
        <v>0.35614199000000002</v>
      </c>
      <c r="H318" s="160">
        <v>257</v>
      </c>
      <c r="I318" s="160">
        <v>30</v>
      </c>
    </row>
    <row r="319" spans="1:9" ht="35.1" customHeight="1" x14ac:dyDescent="0.25">
      <c r="A319" s="188" t="s">
        <v>240</v>
      </c>
      <c r="B319" s="189">
        <v>2014</v>
      </c>
      <c r="C319" s="190">
        <v>34</v>
      </c>
      <c r="D319" s="151" t="s">
        <v>362</v>
      </c>
      <c r="E319" s="153">
        <v>0.55056223000000004</v>
      </c>
      <c r="F319" s="154">
        <v>0.31320557999999998</v>
      </c>
      <c r="G319" s="153">
        <v>0.13623219</v>
      </c>
      <c r="H319" s="160">
        <v>262</v>
      </c>
      <c r="I319" s="160">
        <v>24</v>
      </c>
    </row>
    <row r="320" spans="1:9" ht="17.100000000000001" customHeight="1" x14ac:dyDescent="0.25">
      <c r="A320" s="188" t="s">
        <v>240</v>
      </c>
      <c r="B320" s="189">
        <v>2014</v>
      </c>
      <c r="C320" s="190">
        <v>35</v>
      </c>
      <c r="D320" s="188" t="s">
        <v>83</v>
      </c>
      <c r="E320" s="153">
        <v>0.88810226999999997</v>
      </c>
      <c r="F320" s="154">
        <v>9.0536989999999998E-2</v>
      </c>
      <c r="G320" s="153">
        <v>2.136074E-2</v>
      </c>
      <c r="H320" s="160">
        <v>280</v>
      </c>
      <c r="I320" s="160">
        <v>6</v>
      </c>
    </row>
    <row r="321" spans="1:9" ht="17.100000000000001" customHeight="1" x14ac:dyDescent="0.25">
      <c r="A321" s="188" t="s">
        <v>240</v>
      </c>
      <c r="B321" s="189">
        <v>2014</v>
      </c>
      <c r="C321" s="190">
        <v>36</v>
      </c>
      <c r="D321" s="188" t="s">
        <v>23</v>
      </c>
      <c r="E321" s="153">
        <v>0.84966151999999995</v>
      </c>
      <c r="F321" s="154">
        <v>0.11122543</v>
      </c>
      <c r="G321" s="153">
        <v>3.9113050000000003E-2</v>
      </c>
      <c r="H321" s="160">
        <v>280</v>
      </c>
      <c r="I321" s="160">
        <v>4</v>
      </c>
    </row>
    <row r="322" spans="1:9" ht="35.1" customHeight="1" x14ac:dyDescent="0.25">
      <c r="A322" s="188" t="s">
        <v>240</v>
      </c>
      <c r="B322" s="189">
        <v>2014</v>
      </c>
      <c r="C322" s="190">
        <v>37</v>
      </c>
      <c r="D322" s="151" t="s">
        <v>363</v>
      </c>
      <c r="E322" s="153">
        <v>0.53751711000000002</v>
      </c>
      <c r="F322" s="154">
        <v>0.27441381999999997</v>
      </c>
      <c r="G322" s="153">
        <v>0.18806907</v>
      </c>
      <c r="H322" s="160">
        <v>264</v>
      </c>
      <c r="I322" s="160">
        <v>22</v>
      </c>
    </row>
    <row r="323" spans="1:9" ht="53.1" customHeight="1" x14ac:dyDescent="0.25">
      <c r="A323" s="188" t="s">
        <v>240</v>
      </c>
      <c r="B323" s="189">
        <v>2014</v>
      </c>
      <c r="C323" s="190">
        <v>38</v>
      </c>
      <c r="D323" s="151" t="s">
        <v>364</v>
      </c>
      <c r="E323" s="153">
        <v>0.67824096</v>
      </c>
      <c r="F323" s="154">
        <v>0.22469486</v>
      </c>
      <c r="G323" s="153">
        <v>9.706418E-2</v>
      </c>
      <c r="H323" s="160">
        <v>240</v>
      </c>
      <c r="I323" s="160">
        <v>46</v>
      </c>
    </row>
    <row r="324" spans="1:9" ht="17.100000000000001" customHeight="1" x14ac:dyDescent="0.25">
      <c r="A324" s="188" t="s">
        <v>240</v>
      </c>
      <c r="B324" s="189">
        <v>2014</v>
      </c>
      <c r="C324" s="190">
        <v>39</v>
      </c>
      <c r="D324" s="188" t="s">
        <v>25</v>
      </c>
      <c r="E324" s="153">
        <v>0.86743910000000002</v>
      </c>
      <c r="F324" s="154">
        <v>0.12282642000000001</v>
      </c>
      <c r="G324" s="153">
        <v>9.7344900000000002E-3</v>
      </c>
      <c r="H324" s="160">
        <v>284</v>
      </c>
      <c r="I324" s="160">
        <v>3</v>
      </c>
    </row>
    <row r="325" spans="1:9" ht="17.100000000000001" customHeight="1" x14ac:dyDescent="0.25">
      <c r="A325" s="188" t="s">
        <v>240</v>
      </c>
      <c r="B325" s="189">
        <v>2014</v>
      </c>
      <c r="C325" s="190">
        <v>40</v>
      </c>
      <c r="D325" s="188" t="s">
        <v>255</v>
      </c>
      <c r="E325" s="153">
        <v>0.76081593999999997</v>
      </c>
      <c r="F325" s="154">
        <v>0.16635753</v>
      </c>
      <c r="G325" s="153">
        <v>7.282653E-2</v>
      </c>
      <c r="H325" s="160">
        <v>287</v>
      </c>
      <c r="I325" s="160" t="s">
        <v>149</v>
      </c>
    </row>
    <row r="326" spans="1:9" ht="17.100000000000001" customHeight="1" x14ac:dyDescent="0.25">
      <c r="A326" s="188" t="s">
        <v>240</v>
      </c>
      <c r="B326" s="189">
        <v>2014</v>
      </c>
      <c r="C326" s="190">
        <v>41</v>
      </c>
      <c r="D326" s="188" t="s">
        <v>256</v>
      </c>
      <c r="E326" s="153">
        <v>0.55484478000000004</v>
      </c>
      <c r="F326" s="154">
        <v>0.24486827999999999</v>
      </c>
      <c r="G326" s="153">
        <v>0.20028694999999999</v>
      </c>
      <c r="H326" s="160">
        <v>269</v>
      </c>
      <c r="I326" s="160">
        <v>18</v>
      </c>
    </row>
    <row r="327" spans="1:9" ht="17.100000000000001" customHeight="1" x14ac:dyDescent="0.25">
      <c r="A327" s="188" t="s">
        <v>240</v>
      </c>
      <c r="B327" s="189">
        <v>2014</v>
      </c>
      <c r="C327" s="190">
        <v>42</v>
      </c>
      <c r="D327" s="188" t="s">
        <v>84</v>
      </c>
      <c r="E327" s="153">
        <v>0.86385557999999996</v>
      </c>
      <c r="F327" s="154">
        <v>8.914859E-2</v>
      </c>
      <c r="G327" s="153">
        <v>4.6995830000000002E-2</v>
      </c>
      <c r="H327" s="160">
        <v>286</v>
      </c>
      <c r="I327" s="160">
        <v>1</v>
      </c>
    </row>
    <row r="328" spans="1:9" ht="17.100000000000001" customHeight="1" x14ac:dyDescent="0.25">
      <c r="A328" s="188" t="s">
        <v>240</v>
      </c>
      <c r="B328" s="189">
        <v>2014</v>
      </c>
      <c r="C328" s="190">
        <v>43</v>
      </c>
      <c r="D328" s="188" t="s">
        <v>28</v>
      </c>
      <c r="E328" s="153">
        <v>0.71726573999999998</v>
      </c>
      <c r="F328" s="154">
        <v>0.14495943999999999</v>
      </c>
      <c r="G328" s="153">
        <v>0.13777481999999999</v>
      </c>
      <c r="H328" s="160">
        <v>285</v>
      </c>
      <c r="I328" s="160">
        <v>2</v>
      </c>
    </row>
    <row r="329" spans="1:9" ht="17.100000000000001" customHeight="1" x14ac:dyDescent="0.25">
      <c r="A329" s="188" t="s">
        <v>240</v>
      </c>
      <c r="B329" s="189">
        <v>2014</v>
      </c>
      <c r="C329" s="190">
        <v>44</v>
      </c>
      <c r="D329" s="188" t="s">
        <v>29</v>
      </c>
      <c r="E329" s="153">
        <v>0.65217197000000005</v>
      </c>
      <c r="F329" s="154">
        <v>0.19043592000000001</v>
      </c>
      <c r="G329" s="153">
        <v>0.15739211</v>
      </c>
      <c r="H329" s="160">
        <v>274</v>
      </c>
      <c r="I329" s="160">
        <v>7</v>
      </c>
    </row>
    <row r="330" spans="1:9" ht="17.100000000000001" customHeight="1" x14ac:dyDescent="0.25">
      <c r="A330" s="188" t="s">
        <v>240</v>
      </c>
      <c r="B330" s="189">
        <v>2014</v>
      </c>
      <c r="C330" s="190">
        <v>45</v>
      </c>
      <c r="D330" s="188" t="s">
        <v>30</v>
      </c>
      <c r="E330" s="153">
        <v>0.66935372999999998</v>
      </c>
      <c r="F330" s="154">
        <v>0.26500657999999999</v>
      </c>
      <c r="G330" s="153">
        <v>6.5639690000000001E-2</v>
      </c>
      <c r="H330" s="160">
        <v>254</v>
      </c>
      <c r="I330" s="160">
        <v>32</v>
      </c>
    </row>
    <row r="331" spans="1:9" ht="17.100000000000001" customHeight="1" x14ac:dyDescent="0.25">
      <c r="A331" s="188" t="s">
        <v>240</v>
      </c>
      <c r="B331" s="189">
        <v>2014</v>
      </c>
      <c r="C331" s="190">
        <v>46</v>
      </c>
      <c r="D331" s="188" t="s">
        <v>31</v>
      </c>
      <c r="E331" s="153">
        <v>0.62604464999999998</v>
      </c>
      <c r="F331" s="154">
        <v>0.22478893999999999</v>
      </c>
      <c r="G331" s="153">
        <v>0.14916641</v>
      </c>
      <c r="H331" s="160">
        <v>280</v>
      </c>
      <c r="I331" s="160">
        <v>4</v>
      </c>
    </row>
    <row r="332" spans="1:9" ht="17.100000000000001" customHeight="1" x14ac:dyDescent="0.25">
      <c r="A332" s="188" t="s">
        <v>240</v>
      </c>
      <c r="B332" s="189">
        <v>2014</v>
      </c>
      <c r="C332" s="190">
        <v>47</v>
      </c>
      <c r="D332" s="188" t="s">
        <v>32</v>
      </c>
      <c r="E332" s="153">
        <v>0.77227553000000004</v>
      </c>
      <c r="F332" s="154">
        <v>0.14743977999999999</v>
      </c>
      <c r="G332" s="153">
        <v>8.0284690000000006E-2</v>
      </c>
      <c r="H332" s="160">
        <v>278</v>
      </c>
      <c r="I332" s="160">
        <v>9</v>
      </c>
    </row>
    <row r="333" spans="1:9" ht="17.100000000000001" customHeight="1" x14ac:dyDescent="0.25">
      <c r="A333" s="188" t="s">
        <v>240</v>
      </c>
      <c r="B333" s="189">
        <v>2014</v>
      </c>
      <c r="C333" s="190">
        <v>48</v>
      </c>
      <c r="D333" s="188" t="s">
        <v>33</v>
      </c>
      <c r="E333" s="153">
        <v>0.82192368000000005</v>
      </c>
      <c r="F333" s="154">
        <v>0.10668374</v>
      </c>
      <c r="G333" s="153">
        <v>7.1392579999999997E-2</v>
      </c>
      <c r="H333" s="160">
        <v>286</v>
      </c>
      <c r="I333" s="160" t="s">
        <v>149</v>
      </c>
    </row>
    <row r="334" spans="1:9" ht="17.100000000000001" customHeight="1" x14ac:dyDescent="0.25">
      <c r="A334" s="188" t="s">
        <v>240</v>
      </c>
      <c r="B334" s="189">
        <v>2014</v>
      </c>
      <c r="C334" s="190">
        <v>49</v>
      </c>
      <c r="D334" s="188" t="s">
        <v>76</v>
      </c>
      <c r="E334" s="153">
        <v>0.85735322000000003</v>
      </c>
      <c r="F334" s="154">
        <v>8.4103029999999995E-2</v>
      </c>
      <c r="G334" s="153">
        <v>5.8543739999999997E-2</v>
      </c>
      <c r="H334" s="160">
        <v>286</v>
      </c>
      <c r="I334" s="160" t="s">
        <v>149</v>
      </c>
    </row>
    <row r="335" spans="1:9" ht="17.100000000000001" customHeight="1" x14ac:dyDescent="0.25">
      <c r="A335" s="188" t="s">
        <v>240</v>
      </c>
      <c r="B335" s="189">
        <v>2014</v>
      </c>
      <c r="C335" s="190">
        <v>50</v>
      </c>
      <c r="D335" s="188" t="s">
        <v>34</v>
      </c>
      <c r="E335" s="153">
        <v>0.80591042000000002</v>
      </c>
      <c r="F335" s="154">
        <v>8.9259870000000005E-2</v>
      </c>
      <c r="G335" s="153">
        <v>0.10482971000000001</v>
      </c>
      <c r="H335" s="160">
        <v>286</v>
      </c>
      <c r="I335" s="160" t="s">
        <v>149</v>
      </c>
    </row>
    <row r="336" spans="1:9" ht="17.100000000000001" customHeight="1" x14ac:dyDescent="0.25">
      <c r="A336" s="188" t="s">
        <v>240</v>
      </c>
      <c r="B336" s="189">
        <v>2014</v>
      </c>
      <c r="C336" s="190">
        <v>51</v>
      </c>
      <c r="D336" s="188" t="s">
        <v>35</v>
      </c>
      <c r="E336" s="153">
        <v>0.70282728000000005</v>
      </c>
      <c r="F336" s="154">
        <v>0.15310166</v>
      </c>
      <c r="G336" s="153">
        <v>0.14407106</v>
      </c>
      <c r="H336" s="160">
        <v>287</v>
      </c>
      <c r="I336" s="160" t="s">
        <v>149</v>
      </c>
    </row>
    <row r="337" spans="1:9" ht="17.100000000000001" customHeight="1" x14ac:dyDescent="0.25">
      <c r="A337" s="188" t="s">
        <v>251</v>
      </c>
      <c r="B337" s="189">
        <v>2014</v>
      </c>
      <c r="C337" s="190">
        <v>52</v>
      </c>
      <c r="D337" s="188" t="s">
        <v>36</v>
      </c>
      <c r="E337" s="153">
        <v>0.75115306000000004</v>
      </c>
      <c r="F337" s="154">
        <v>0.15019917999999999</v>
      </c>
      <c r="G337" s="153">
        <v>9.8647750000000006E-2</v>
      </c>
      <c r="H337" s="160">
        <v>284</v>
      </c>
      <c r="I337" s="160" t="s">
        <v>149</v>
      </c>
    </row>
    <row r="338" spans="1:9" ht="35.1" customHeight="1" x14ac:dyDescent="0.25">
      <c r="A338" s="188" t="s">
        <v>240</v>
      </c>
      <c r="B338" s="189">
        <v>2014</v>
      </c>
      <c r="C338" s="190">
        <v>53</v>
      </c>
      <c r="D338" s="151" t="s">
        <v>365</v>
      </c>
      <c r="E338" s="153">
        <v>0.44062330999999999</v>
      </c>
      <c r="F338" s="154">
        <v>0.30063441000000002</v>
      </c>
      <c r="G338" s="153">
        <v>0.25874227999999999</v>
      </c>
      <c r="H338" s="160">
        <v>281</v>
      </c>
      <c r="I338" s="160">
        <v>6</v>
      </c>
    </row>
    <row r="339" spans="1:9" ht="17.100000000000001" customHeight="1" x14ac:dyDescent="0.25">
      <c r="A339" s="188" t="s">
        <v>240</v>
      </c>
      <c r="B339" s="189">
        <v>2014</v>
      </c>
      <c r="C339" s="190">
        <v>54</v>
      </c>
      <c r="D339" s="188" t="s">
        <v>38</v>
      </c>
      <c r="E339" s="153">
        <v>0.61521042000000004</v>
      </c>
      <c r="F339" s="154">
        <v>0.23075282999999999</v>
      </c>
      <c r="G339" s="153">
        <v>0.15403675</v>
      </c>
      <c r="H339" s="160">
        <v>266</v>
      </c>
      <c r="I339" s="160">
        <v>21</v>
      </c>
    </row>
    <row r="340" spans="1:9" ht="17.100000000000001" customHeight="1" x14ac:dyDescent="0.25">
      <c r="A340" s="188" t="s">
        <v>240</v>
      </c>
      <c r="B340" s="189">
        <v>2014</v>
      </c>
      <c r="C340" s="190">
        <v>55</v>
      </c>
      <c r="D340" s="188" t="s">
        <v>39</v>
      </c>
      <c r="E340" s="153">
        <v>0.70437702999999996</v>
      </c>
      <c r="F340" s="154">
        <v>0.20481045</v>
      </c>
      <c r="G340" s="153">
        <v>9.0812530000000002E-2</v>
      </c>
      <c r="H340" s="160">
        <v>251</v>
      </c>
      <c r="I340" s="160">
        <v>31</v>
      </c>
    </row>
    <row r="341" spans="1:9" ht="17.100000000000001" customHeight="1" x14ac:dyDescent="0.25">
      <c r="A341" s="188" t="s">
        <v>240</v>
      </c>
      <c r="B341" s="189">
        <v>2014</v>
      </c>
      <c r="C341" s="190">
        <v>56</v>
      </c>
      <c r="D341" s="188" t="s">
        <v>366</v>
      </c>
      <c r="E341" s="153">
        <v>0.65307411000000004</v>
      </c>
      <c r="F341" s="154">
        <v>0.24813349000000001</v>
      </c>
      <c r="G341" s="153">
        <v>9.8792400000000002E-2</v>
      </c>
      <c r="H341" s="160">
        <v>279</v>
      </c>
      <c r="I341" s="160">
        <v>6</v>
      </c>
    </row>
    <row r="342" spans="1:9" ht="35.1" customHeight="1" x14ac:dyDescent="0.25">
      <c r="A342" s="188" t="s">
        <v>240</v>
      </c>
      <c r="B342" s="189">
        <v>2014</v>
      </c>
      <c r="C342" s="190">
        <v>57</v>
      </c>
      <c r="D342" s="151" t="s">
        <v>367</v>
      </c>
      <c r="E342" s="153">
        <v>0.72567524000000005</v>
      </c>
      <c r="F342" s="154">
        <v>0.20929079</v>
      </c>
      <c r="G342" s="153">
        <v>6.5033969999999997E-2</v>
      </c>
      <c r="H342" s="160">
        <v>257</v>
      </c>
      <c r="I342" s="160">
        <v>26</v>
      </c>
    </row>
    <row r="343" spans="1:9" ht="35.1" customHeight="1" x14ac:dyDescent="0.25">
      <c r="A343" s="188" t="s">
        <v>240</v>
      </c>
      <c r="B343" s="189">
        <v>2014</v>
      </c>
      <c r="C343" s="190">
        <v>58</v>
      </c>
      <c r="D343" s="151" t="s">
        <v>368</v>
      </c>
      <c r="E343" s="153">
        <v>0.64413423000000003</v>
      </c>
      <c r="F343" s="154">
        <v>0.22143904</v>
      </c>
      <c r="G343" s="153">
        <v>0.13442672</v>
      </c>
      <c r="H343" s="160">
        <v>270</v>
      </c>
      <c r="I343" s="160">
        <v>16</v>
      </c>
    </row>
    <row r="344" spans="1:9" ht="17.100000000000001" customHeight="1" x14ac:dyDescent="0.25">
      <c r="A344" s="188" t="s">
        <v>240</v>
      </c>
      <c r="B344" s="189">
        <v>2014</v>
      </c>
      <c r="C344" s="190">
        <v>59</v>
      </c>
      <c r="D344" s="188" t="s">
        <v>41</v>
      </c>
      <c r="E344" s="153">
        <v>0.69059543000000001</v>
      </c>
      <c r="F344" s="154">
        <v>0.20685907000000001</v>
      </c>
      <c r="G344" s="153">
        <v>0.1025455</v>
      </c>
      <c r="H344" s="160">
        <v>275</v>
      </c>
      <c r="I344" s="160">
        <v>9</v>
      </c>
    </row>
    <row r="345" spans="1:9" ht="35.1" customHeight="1" x14ac:dyDescent="0.25">
      <c r="A345" s="188" t="s">
        <v>251</v>
      </c>
      <c r="B345" s="189">
        <v>2014</v>
      </c>
      <c r="C345" s="190">
        <v>60</v>
      </c>
      <c r="D345" s="151" t="s">
        <v>369</v>
      </c>
      <c r="E345" s="153">
        <v>0.67208356999999996</v>
      </c>
      <c r="F345" s="154">
        <v>0.22044607999999999</v>
      </c>
      <c r="G345" s="153">
        <v>0.10747035000000001</v>
      </c>
      <c r="H345" s="160">
        <v>266</v>
      </c>
      <c r="I345" s="160">
        <v>20</v>
      </c>
    </row>
    <row r="346" spans="1:9" ht="17.100000000000001" customHeight="1" x14ac:dyDescent="0.25">
      <c r="A346" s="188" t="s">
        <v>240</v>
      </c>
      <c r="B346" s="189">
        <v>2014</v>
      </c>
      <c r="C346" s="190">
        <v>61</v>
      </c>
      <c r="D346" s="188" t="s">
        <v>85</v>
      </c>
      <c r="E346" s="153">
        <v>0.57548416999999996</v>
      </c>
      <c r="F346" s="154">
        <v>0.26319065000000003</v>
      </c>
      <c r="G346" s="153">
        <v>0.16132518000000001</v>
      </c>
      <c r="H346" s="160">
        <v>282</v>
      </c>
      <c r="I346" s="160">
        <v>4</v>
      </c>
    </row>
    <row r="347" spans="1:9" ht="17.100000000000001" customHeight="1" x14ac:dyDescent="0.25">
      <c r="A347" s="188" t="s">
        <v>240</v>
      </c>
      <c r="B347" s="189">
        <v>2014</v>
      </c>
      <c r="C347" s="190">
        <v>62</v>
      </c>
      <c r="D347" s="188" t="s">
        <v>43</v>
      </c>
      <c r="E347" s="153">
        <v>0.77822676999999996</v>
      </c>
      <c r="F347" s="154">
        <v>0.17321607</v>
      </c>
      <c r="G347" s="153">
        <v>4.8557160000000002E-2</v>
      </c>
      <c r="H347" s="160">
        <v>263</v>
      </c>
      <c r="I347" s="160">
        <v>23</v>
      </c>
    </row>
    <row r="348" spans="1:9" ht="35.1" customHeight="1" x14ac:dyDescent="0.25">
      <c r="A348" s="151" t="s">
        <v>370</v>
      </c>
      <c r="B348" s="189">
        <v>2014</v>
      </c>
      <c r="C348" s="190">
        <v>63</v>
      </c>
      <c r="D348" s="188" t="s">
        <v>260</v>
      </c>
      <c r="E348" s="153">
        <v>0.64919028999999995</v>
      </c>
      <c r="F348" s="154">
        <v>0.19411817000000001</v>
      </c>
      <c r="G348" s="153">
        <v>0.15669153999999999</v>
      </c>
      <c r="H348" s="160">
        <v>286</v>
      </c>
      <c r="I348" s="160" t="s">
        <v>149</v>
      </c>
    </row>
    <row r="349" spans="1:9" ht="35.1" customHeight="1" x14ac:dyDescent="0.25">
      <c r="A349" s="151" t="s">
        <v>370</v>
      </c>
      <c r="B349" s="189">
        <v>2014</v>
      </c>
      <c r="C349" s="190">
        <v>64</v>
      </c>
      <c r="D349" s="151" t="s">
        <v>371</v>
      </c>
      <c r="E349" s="153">
        <v>0.62163232999999996</v>
      </c>
      <c r="F349" s="154">
        <v>0.24842684000000001</v>
      </c>
      <c r="G349" s="153">
        <v>0.12994083000000001</v>
      </c>
      <c r="H349" s="160">
        <v>286</v>
      </c>
      <c r="I349" s="160" t="s">
        <v>149</v>
      </c>
    </row>
    <row r="350" spans="1:9" ht="35.1" customHeight="1" x14ac:dyDescent="0.25">
      <c r="A350" s="151" t="s">
        <v>370</v>
      </c>
      <c r="B350" s="189">
        <v>2014</v>
      </c>
      <c r="C350" s="190">
        <v>65</v>
      </c>
      <c r="D350" s="188" t="s">
        <v>262</v>
      </c>
      <c r="E350" s="153">
        <v>0.56079997000000004</v>
      </c>
      <c r="F350" s="154">
        <v>0.23709846000000001</v>
      </c>
      <c r="G350" s="153">
        <v>0.20210157000000001</v>
      </c>
      <c r="H350" s="160">
        <v>286</v>
      </c>
      <c r="I350" s="160" t="s">
        <v>149</v>
      </c>
    </row>
    <row r="351" spans="1:9" ht="35.1" customHeight="1" x14ac:dyDescent="0.25">
      <c r="A351" s="151" t="s">
        <v>370</v>
      </c>
      <c r="B351" s="189">
        <v>2014</v>
      </c>
      <c r="C351" s="190">
        <v>66</v>
      </c>
      <c r="D351" s="188" t="s">
        <v>47</v>
      </c>
      <c r="E351" s="153">
        <v>0.52338123000000003</v>
      </c>
      <c r="F351" s="154">
        <v>0.30602057999999999</v>
      </c>
      <c r="G351" s="153">
        <v>0.17059817999999999</v>
      </c>
      <c r="H351" s="160">
        <v>286</v>
      </c>
      <c r="I351" s="160" t="s">
        <v>149</v>
      </c>
    </row>
    <row r="352" spans="1:9" ht="35.1" customHeight="1" x14ac:dyDescent="0.25">
      <c r="A352" s="151" t="s">
        <v>370</v>
      </c>
      <c r="B352" s="189">
        <v>2014</v>
      </c>
      <c r="C352" s="190">
        <v>67</v>
      </c>
      <c r="D352" s="188" t="s">
        <v>48</v>
      </c>
      <c r="E352" s="153">
        <v>0.33762080999999999</v>
      </c>
      <c r="F352" s="154">
        <v>0.33080590999999998</v>
      </c>
      <c r="G352" s="153">
        <v>0.33157328000000003</v>
      </c>
      <c r="H352" s="160">
        <v>285</v>
      </c>
      <c r="I352" s="160" t="s">
        <v>149</v>
      </c>
    </row>
    <row r="353" spans="1:9" ht="35.1" customHeight="1" x14ac:dyDescent="0.25">
      <c r="A353" s="151" t="s">
        <v>370</v>
      </c>
      <c r="B353" s="189">
        <v>2014</v>
      </c>
      <c r="C353" s="190">
        <v>68</v>
      </c>
      <c r="D353" s="188" t="s">
        <v>49</v>
      </c>
      <c r="E353" s="153">
        <v>0.59832220999999997</v>
      </c>
      <c r="F353" s="154">
        <v>0.26833869999999999</v>
      </c>
      <c r="G353" s="153">
        <v>0.13333908999999999</v>
      </c>
      <c r="H353" s="160">
        <v>286</v>
      </c>
      <c r="I353" s="160" t="s">
        <v>149</v>
      </c>
    </row>
    <row r="354" spans="1:9" ht="35.1" customHeight="1" x14ac:dyDescent="0.25">
      <c r="A354" s="151" t="s">
        <v>370</v>
      </c>
      <c r="B354" s="189">
        <v>2014</v>
      </c>
      <c r="C354" s="190">
        <v>69</v>
      </c>
      <c r="D354" s="188" t="s">
        <v>263</v>
      </c>
      <c r="E354" s="153">
        <v>0.73188284000000003</v>
      </c>
      <c r="F354" s="154">
        <v>0.15556924</v>
      </c>
      <c r="G354" s="153">
        <v>0.11254792</v>
      </c>
      <c r="H354" s="160">
        <v>283</v>
      </c>
      <c r="I354" s="160" t="s">
        <v>149</v>
      </c>
    </row>
    <row r="355" spans="1:9" ht="35.1" customHeight="1" x14ac:dyDescent="0.25">
      <c r="A355" s="151" t="s">
        <v>370</v>
      </c>
      <c r="B355" s="189">
        <v>2014</v>
      </c>
      <c r="C355" s="190">
        <v>70</v>
      </c>
      <c r="D355" s="188" t="s">
        <v>51</v>
      </c>
      <c r="E355" s="153">
        <v>0.48276365999999998</v>
      </c>
      <c r="F355" s="154">
        <v>0.21475373</v>
      </c>
      <c r="G355" s="153">
        <v>0.30248260999999999</v>
      </c>
      <c r="H355" s="160">
        <v>285</v>
      </c>
      <c r="I355" s="160" t="s">
        <v>149</v>
      </c>
    </row>
    <row r="356" spans="1:9" ht="35.1" customHeight="1" x14ac:dyDescent="0.25">
      <c r="A356" s="151" t="s">
        <v>370</v>
      </c>
      <c r="B356" s="189">
        <v>2014</v>
      </c>
      <c r="C356" s="190">
        <v>71</v>
      </c>
      <c r="D356" s="188" t="s">
        <v>264</v>
      </c>
      <c r="E356" s="153">
        <v>0.69094420000000001</v>
      </c>
      <c r="F356" s="154">
        <v>0.19932252</v>
      </c>
      <c r="G356" s="153">
        <v>0.10973328</v>
      </c>
      <c r="H356" s="160">
        <v>286</v>
      </c>
      <c r="I356" s="160" t="s">
        <v>149</v>
      </c>
    </row>
    <row r="357" spans="1:9" ht="17.100000000000001" customHeight="1" x14ac:dyDescent="0.25">
      <c r="A357" s="188" t="s">
        <v>240</v>
      </c>
      <c r="B357" s="189">
        <v>2013</v>
      </c>
      <c r="C357" s="190">
        <v>1</v>
      </c>
      <c r="D357" s="188" t="s">
        <v>241</v>
      </c>
      <c r="E357" s="153">
        <v>0.75863941999999995</v>
      </c>
      <c r="F357" s="154">
        <v>0.13175234</v>
      </c>
      <c r="G357" s="153">
        <v>0.10960823</v>
      </c>
      <c r="H357" s="160">
        <v>257</v>
      </c>
      <c r="I357" s="160" t="s">
        <v>149</v>
      </c>
    </row>
    <row r="358" spans="1:9" ht="17.100000000000001" customHeight="1" x14ac:dyDescent="0.25">
      <c r="A358" s="188" t="s">
        <v>240</v>
      </c>
      <c r="B358" s="189">
        <v>2013</v>
      </c>
      <c r="C358" s="190">
        <v>2</v>
      </c>
      <c r="D358" s="188" t="s">
        <v>0</v>
      </c>
      <c r="E358" s="153">
        <v>0.85111181000000002</v>
      </c>
      <c r="F358" s="154">
        <v>9.3672759999999994E-2</v>
      </c>
      <c r="G358" s="153">
        <v>5.5215430000000003E-2</v>
      </c>
      <c r="H358" s="160">
        <v>255</v>
      </c>
      <c r="I358" s="160" t="s">
        <v>149</v>
      </c>
    </row>
    <row r="359" spans="1:9" ht="17.100000000000001" customHeight="1" x14ac:dyDescent="0.25">
      <c r="A359" s="188" t="s">
        <v>240</v>
      </c>
      <c r="B359" s="189">
        <v>2013</v>
      </c>
      <c r="C359" s="190">
        <v>3</v>
      </c>
      <c r="D359" s="188" t="s">
        <v>1</v>
      </c>
      <c r="E359" s="153">
        <v>0.59965139999999995</v>
      </c>
      <c r="F359" s="154">
        <v>0.23358613</v>
      </c>
      <c r="G359" s="153">
        <v>0.16676247</v>
      </c>
      <c r="H359" s="160">
        <v>255</v>
      </c>
      <c r="I359" s="160" t="s">
        <v>149</v>
      </c>
    </row>
    <row r="360" spans="1:9" ht="17.100000000000001" customHeight="1" x14ac:dyDescent="0.25">
      <c r="A360" s="188" t="s">
        <v>240</v>
      </c>
      <c r="B360" s="189">
        <v>2013</v>
      </c>
      <c r="C360" s="190">
        <v>4</v>
      </c>
      <c r="D360" s="188" t="s">
        <v>75</v>
      </c>
      <c r="E360" s="153">
        <v>0.74587349999999997</v>
      </c>
      <c r="F360" s="154">
        <v>0.14805043000000001</v>
      </c>
      <c r="G360" s="153">
        <v>0.10607606</v>
      </c>
      <c r="H360" s="160">
        <v>257</v>
      </c>
      <c r="I360" s="160" t="s">
        <v>149</v>
      </c>
    </row>
    <row r="361" spans="1:9" ht="17.100000000000001" customHeight="1" x14ac:dyDescent="0.25">
      <c r="A361" s="188" t="s">
        <v>240</v>
      </c>
      <c r="B361" s="189">
        <v>2013</v>
      </c>
      <c r="C361" s="190">
        <v>5</v>
      </c>
      <c r="D361" s="188" t="s">
        <v>2</v>
      </c>
      <c r="E361" s="153">
        <v>0.82222081000000002</v>
      </c>
      <c r="F361" s="154">
        <v>0.13649312</v>
      </c>
      <c r="G361" s="153">
        <v>4.1286070000000001E-2</v>
      </c>
      <c r="H361" s="160">
        <v>254</v>
      </c>
      <c r="I361" s="160" t="s">
        <v>149</v>
      </c>
    </row>
    <row r="362" spans="1:9" ht="17.100000000000001" customHeight="1" x14ac:dyDescent="0.25">
      <c r="A362" s="188" t="s">
        <v>240</v>
      </c>
      <c r="B362" s="189">
        <v>2013</v>
      </c>
      <c r="C362" s="190">
        <v>6</v>
      </c>
      <c r="D362" s="188" t="s">
        <v>3</v>
      </c>
      <c r="E362" s="153">
        <v>0.82048852999999999</v>
      </c>
      <c r="F362" s="154">
        <v>9.3785720000000003E-2</v>
      </c>
      <c r="G362" s="153">
        <v>8.5725750000000003E-2</v>
      </c>
      <c r="H362" s="160">
        <v>254</v>
      </c>
      <c r="I362" s="160" t="s">
        <v>149</v>
      </c>
    </row>
    <row r="363" spans="1:9" ht="17.100000000000001" customHeight="1" x14ac:dyDescent="0.25">
      <c r="A363" s="188" t="s">
        <v>240</v>
      </c>
      <c r="B363" s="189">
        <v>2013</v>
      </c>
      <c r="C363" s="190">
        <v>7</v>
      </c>
      <c r="D363" s="188" t="s">
        <v>80</v>
      </c>
      <c r="E363" s="153">
        <v>0.98361717000000004</v>
      </c>
      <c r="F363" s="154">
        <v>1.26684E-2</v>
      </c>
      <c r="G363" s="153">
        <v>3.7144299999999999E-3</v>
      </c>
      <c r="H363" s="160">
        <v>257</v>
      </c>
      <c r="I363" s="160" t="s">
        <v>149</v>
      </c>
    </row>
    <row r="364" spans="1:9" ht="17.100000000000001" customHeight="1" x14ac:dyDescent="0.25">
      <c r="A364" s="188" t="s">
        <v>240</v>
      </c>
      <c r="B364" s="189">
        <v>2013</v>
      </c>
      <c r="C364" s="190">
        <v>8</v>
      </c>
      <c r="D364" s="188" t="s">
        <v>4</v>
      </c>
      <c r="E364" s="153">
        <v>0.86187411000000003</v>
      </c>
      <c r="F364" s="154">
        <v>0.11842821000000001</v>
      </c>
      <c r="G364" s="153">
        <v>1.9697679999999999E-2</v>
      </c>
      <c r="H364" s="160">
        <v>258</v>
      </c>
      <c r="I364" s="160" t="s">
        <v>149</v>
      </c>
    </row>
    <row r="365" spans="1:9" ht="17.100000000000001" customHeight="1" x14ac:dyDescent="0.25">
      <c r="A365" s="188" t="s">
        <v>240</v>
      </c>
      <c r="B365" s="189">
        <v>2013</v>
      </c>
      <c r="C365" s="190">
        <v>9</v>
      </c>
      <c r="D365" s="188" t="s">
        <v>242</v>
      </c>
      <c r="E365" s="153">
        <v>0.49592693999999998</v>
      </c>
      <c r="F365" s="154">
        <v>0.16418932999999999</v>
      </c>
      <c r="G365" s="153">
        <v>0.33988373</v>
      </c>
      <c r="H365" s="160">
        <v>257</v>
      </c>
      <c r="I365" s="160">
        <v>0</v>
      </c>
    </row>
    <row r="366" spans="1:9" ht="17.100000000000001" customHeight="1" x14ac:dyDescent="0.25">
      <c r="A366" s="188" t="s">
        <v>240</v>
      </c>
      <c r="B366" s="189">
        <v>2013</v>
      </c>
      <c r="C366" s="190">
        <v>10</v>
      </c>
      <c r="D366" s="188" t="s">
        <v>243</v>
      </c>
      <c r="E366" s="153">
        <v>0.63607040000000004</v>
      </c>
      <c r="F366" s="154">
        <v>0.18434996000000001</v>
      </c>
      <c r="G366" s="153">
        <v>0.17957964000000001</v>
      </c>
      <c r="H366" s="160">
        <v>258</v>
      </c>
      <c r="I366" s="160">
        <v>0</v>
      </c>
    </row>
    <row r="367" spans="1:9" ht="17.100000000000001" customHeight="1" x14ac:dyDescent="0.25">
      <c r="A367" s="188" t="s">
        <v>240</v>
      </c>
      <c r="B367" s="189">
        <v>2013</v>
      </c>
      <c r="C367" s="190">
        <v>11</v>
      </c>
      <c r="D367" s="188" t="s">
        <v>244</v>
      </c>
      <c r="E367" s="153">
        <v>0.62984501999999998</v>
      </c>
      <c r="F367" s="154">
        <v>0.18458214000000001</v>
      </c>
      <c r="G367" s="153">
        <v>0.18557283999999999</v>
      </c>
      <c r="H367" s="160">
        <v>249</v>
      </c>
      <c r="I367" s="160">
        <v>0</v>
      </c>
    </row>
    <row r="368" spans="1:9" ht="17.100000000000001" customHeight="1" x14ac:dyDescent="0.25">
      <c r="A368" s="188" t="s">
        <v>240</v>
      </c>
      <c r="B368" s="189">
        <v>2013</v>
      </c>
      <c r="C368" s="190">
        <v>12</v>
      </c>
      <c r="D368" s="188" t="s">
        <v>360</v>
      </c>
      <c r="E368" s="153">
        <v>0.88749900999999998</v>
      </c>
      <c r="F368" s="154">
        <v>8.029712E-2</v>
      </c>
      <c r="G368" s="153">
        <v>3.2203870000000002E-2</v>
      </c>
      <c r="H368" s="160">
        <v>258</v>
      </c>
      <c r="I368" s="160">
        <v>0</v>
      </c>
    </row>
    <row r="369" spans="1:9" ht="17.100000000000001" customHeight="1" x14ac:dyDescent="0.25">
      <c r="A369" s="188" t="s">
        <v>240</v>
      </c>
      <c r="B369" s="189">
        <v>2013</v>
      </c>
      <c r="C369" s="190">
        <v>13</v>
      </c>
      <c r="D369" s="188" t="s">
        <v>7</v>
      </c>
      <c r="E369" s="153">
        <v>0.84704347999999996</v>
      </c>
      <c r="F369" s="154">
        <v>0.11661543000000001</v>
      </c>
      <c r="G369" s="153">
        <v>3.634109E-2</v>
      </c>
      <c r="H369" s="160">
        <v>255</v>
      </c>
      <c r="I369" s="160">
        <v>1</v>
      </c>
    </row>
    <row r="370" spans="1:9" ht="35.1" customHeight="1" x14ac:dyDescent="0.25">
      <c r="A370" s="188" t="s">
        <v>240</v>
      </c>
      <c r="B370" s="189">
        <v>2013</v>
      </c>
      <c r="C370" s="190">
        <v>14</v>
      </c>
      <c r="D370" s="151" t="s">
        <v>372</v>
      </c>
      <c r="E370" s="153">
        <v>0.87116143000000001</v>
      </c>
      <c r="F370" s="154">
        <v>8.1454689999999996E-2</v>
      </c>
      <c r="G370" s="153">
        <v>4.7383889999999998E-2</v>
      </c>
      <c r="H370" s="160">
        <v>257</v>
      </c>
      <c r="I370" s="160">
        <v>0</v>
      </c>
    </row>
    <row r="371" spans="1:9" ht="17.100000000000001" customHeight="1" x14ac:dyDescent="0.25">
      <c r="A371" s="188" t="s">
        <v>240</v>
      </c>
      <c r="B371" s="189">
        <v>2013</v>
      </c>
      <c r="C371" s="190">
        <v>15</v>
      </c>
      <c r="D371" s="188" t="s">
        <v>81</v>
      </c>
      <c r="E371" s="153">
        <v>0.66990802999999999</v>
      </c>
      <c r="F371" s="154">
        <v>0.21206866999999999</v>
      </c>
      <c r="G371" s="153">
        <v>0.1180233</v>
      </c>
      <c r="H371" s="160">
        <v>246</v>
      </c>
      <c r="I371" s="160">
        <v>9</v>
      </c>
    </row>
    <row r="372" spans="1:9" ht="17.100000000000001" customHeight="1" x14ac:dyDescent="0.25">
      <c r="A372" s="188" t="s">
        <v>240</v>
      </c>
      <c r="B372" s="189">
        <v>2013</v>
      </c>
      <c r="C372" s="190">
        <v>16</v>
      </c>
      <c r="D372" s="188" t="s">
        <v>8</v>
      </c>
      <c r="E372" s="153">
        <v>0.84916174</v>
      </c>
      <c r="F372" s="154">
        <v>0.10118459</v>
      </c>
      <c r="G372" s="153">
        <v>4.9653669999999997E-2</v>
      </c>
      <c r="H372" s="160">
        <v>252</v>
      </c>
      <c r="I372" s="160">
        <v>3</v>
      </c>
    </row>
    <row r="373" spans="1:9" ht="17.100000000000001" customHeight="1" x14ac:dyDescent="0.25">
      <c r="A373" s="188" t="s">
        <v>240</v>
      </c>
      <c r="B373" s="189">
        <v>2013</v>
      </c>
      <c r="C373" s="190">
        <v>17</v>
      </c>
      <c r="D373" s="188" t="s">
        <v>247</v>
      </c>
      <c r="E373" s="153">
        <v>0.64833549000000001</v>
      </c>
      <c r="F373" s="154">
        <v>0.20844956000000001</v>
      </c>
      <c r="G373" s="153">
        <v>0.14321495000000001</v>
      </c>
      <c r="H373" s="160">
        <v>220</v>
      </c>
      <c r="I373" s="160">
        <v>36</v>
      </c>
    </row>
    <row r="374" spans="1:9" ht="17.100000000000001" customHeight="1" x14ac:dyDescent="0.25">
      <c r="A374" s="188" t="s">
        <v>240</v>
      </c>
      <c r="B374" s="189">
        <v>2013</v>
      </c>
      <c r="C374" s="190">
        <v>18</v>
      </c>
      <c r="D374" s="188" t="s">
        <v>10</v>
      </c>
      <c r="E374" s="153">
        <v>0.46839142</v>
      </c>
      <c r="F374" s="154">
        <v>0.27126867999999998</v>
      </c>
      <c r="G374" s="153">
        <v>0.26033990000000001</v>
      </c>
      <c r="H374" s="160">
        <v>257</v>
      </c>
      <c r="I374" s="160">
        <v>1</v>
      </c>
    </row>
    <row r="375" spans="1:9" ht="35.1" customHeight="1" x14ac:dyDescent="0.25">
      <c r="A375" s="188" t="s">
        <v>240</v>
      </c>
      <c r="B375" s="189">
        <v>2013</v>
      </c>
      <c r="C375" s="190">
        <v>19</v>
      </c>
      <c r="D375" s="151" t="s">
        <v>373</v>
      </c>
      <c r="E375" s="153">
        <v>0.61804194999999995</v>
      </c>
      <c r="F375" s="154">
        <v>0.17118981999999999</v>
      </c>
      <c r="G375" s="153">
        <v>0.21076823</v>
      </c>
      <c r="H375" s="160">
        <v>241</v>
      </c>
      <c r="I375" s="160">
        <v>17</v>
      </c>
    </row>
    <row r="376" spans="1:9" ht="17.100000000000001" customHeight="1" x14ac:dyDescent="0.25">
      <c r="A376" s="188" t="s">
        <v>240</v>
      </c>
      <c r="B376" s="189">
        <v>2013</v>
      </c>
      <c r="C376" s="190">
        <v>20</v>
      </c>
      <c r="D376" s="188" t="s">
        <v>249</v>
      </c>
      <c r="E376" s="153">
        <v>0.79483769999999998</v>
      </c>
      <c r="F376" s="154">
        <v>0.12864928</v>
      </c>
      <c r="G376" s="153">
        <v>7.6513020000000001E-2</v>
      </c>
      <c r="H376" s="160">
        <v>256</v>
      </c>
      <c r="I376" s="160" t="s">
        <v>149</v>
      </c>
    </row>
    <row r="377" spans="1:9" ht="17.100000000000001" customHeight="1" x14ac:dyDescent="0.25">
      <c r="A377" s="188" t="s">
        <v>240</v>
      </c>
      <c r="B377" s="189">
        <v>2013</v>
      </c>
      <c r="C377" s="190">
        <v>21</v>
      </c>
      <c r="D377" s="188" t="s">
        <v>12</v>
      </c>
      <c r="E377" s="153">
        <v>0.71457789000000005</v>
      </c>
      <c r="F377" s="154">
        <v>0.15576661999999999</v>
      </c>
      <c r="G377" s="153">
        <v>0.12965550000000001</v>
      </c>
      <c r="H377" s="160">
        <v>249</v>
      </c>
      <c r="I377" s="160">
        <v>8</v>
      </c>
    </row>
    <row r="378" spans="1:9" ht="17.100000000000001" customHeight="1" x14ac:dyDescent="0.25">
      <c r="A378" s="188" t="s">
        <v>240</v>
      </c>
      <c r="B378" s="189">
        <v>2013</v>
      </c>
      <c r="C378" s="190">
        <v>22</v>
      </c>
      <c r="D378" s="188" t="s">
        <v>13</v>
      </c>
      <c r="E378" s="153">
        <v>0.50024690000000005</v>
      </c>
      <c r="F378" s="154">
        <v>0.26384601000000002</v>
      </c>
      <c r="G378" s="153">
        <v>0.23590709000000001</v>
      </c>
      <c r="H378" s="160">
        <v>236</v>
      </c>
      <c r="I378" s="160">
        <v>21</v>
      </c>
    </row>
    <row r="379" spans="1:9" ht="17.100000000000001" customHeight="1" x14ac:dyDescent="0.25">
      <c r="A379" s="188" t="s">
        <v>240</v>
      </c>
      <c r="B379" s="189">
        <v>2013</v>
      </c>
      <c r="C379" s="190">
        <v>23</v>
      </c>
      <c r="D379" s="188" t="s">
        <v>14</v>
      </c>
      <c r="E379" s="153">
        <v>0.37534455999999999</v>
      </c>
      <c r="F379" s="154">
        <v>0.26916421000000001</v>
      </c>
      <c r="G379" s="153">
        <v>0.35549122</v>
      </c>
      <c r="H379" s="160">
        <v>221</v>
      </c>
      <c r="I379" s="160">
        <v>37</v>
      </c>
    </row>
    <row r="380" spans="1:9" ht="17.100000000000001" customHeight="1" x14ac:dyDescent="0.25">
      <c r="A380" s="188" t="s">
        <v>240</v>
      </c>
      <c r="B380" s="189">
        <v>2013</v>
      </c>
      <c r="C380" s="190">
        <v>24</v>
      </c>
      <c r="D380" s="188" t="s">
        <v>250</v>
      </c>
      <c r="E380" s="153">
        <v>0.38113151000000001</v>
      </c>
      <c r="F380" s="154">
        <v>0.31903010999999998</v>
      </c>
      <c r="G380" s="153">
        <v>0.29983838000000002</v>
      </c>
      <c r="H380" s="160">
        <v>243</v>
      </c>
      <c r="I380" s="160">
        <v>15</v>
      </c>
    </row>
    <row r="381" spans="1:9" ht="17.100000000000001" customHeight="1" x14ac:dyDescent="0.25">
      <c r="A381" s="188" t="s">
        <v>240</v>
      </c>
      <c r="B381" s="189">
        <v>2013</v>
      </c>
      <c r="C381" s="190">
        <v>25</v>
      </c>
      <c r="D381" s="188" t="s">
        <v>16</v>
      </c>
      <c r="E381" s="153">
        <v>0.45230151000000002</v>
      </c>
      <c r="F381" s="154">
        <v>0.29691054</v>
      </c>
      <c r="G381" s="153">
        <v>0.25078793999999999</v>
      </c>
      <c r="H381" s="160">
        <v>235</v>
      </c>
      <c r="I381" s="160">
        <v>21</v>
      </c>
    </row>
    <row r="382" spans="1:9" ht="17.100000000000001" customHeight="1" x14ac:dyDescent="0.25">
      <c r="A382" s="188" t="s">
        <v>240</v>
      </c>
      <c r="B382" s="189">
        <v>2013</v>
      </c>
      <c r="C382" s="190">
        <v>26</v>
      </c>
      <c r="D382" s="188" t="s">
        <v>82</v>
      </c>
      <c r="E382" s="153">
        <v>0.81075812999999997</v>
      </c>
      <c r="F382" s="154">
        <v>0.12078274</v>
      </c>
      <c r="G382" s="153">
        <v>6.8459130000000007E-2</v>
      </c>
      <c r="H382" s="160">
        <v>257</v>
      </c>
      <c r="I382" s="160">
        <v>1</v>
      </c>
    </row>
    <row r="383" spans="1:9" ht="17.100000000000001" customHeight="1" x14ac:dyDescent="0.25">
      <c r="A383" s="188" t="s">
        <v>240</v>
      </c>
      <c r="B383" s="189">
        <v>2013</v>
      </c>
      <c r="C383" s="190">
        <v>27</v>
      </c>
      <c r="D383" s="188" t="s">
        <v>17</v>
      </c>
      <c r="E383" s="153">
        <v>0.61048055000000001</v>
      </c>
      <c r="F383" s="154">
        <v>0.28364113000000002</v>
      </c>
      <c r="G383" s="153">
        <v>0.10587832</v>
      </c>
      <c r="H383" s="160">
        <v>251</v>
      </c>
      <c r="I383" s="160">
        <v>7</v>
      </c>
    </row>
    <row r="384" spans="1:9" ht="17.100000000000001" customHeight="1" x14ac:dyDescent="0.25">
      <c r="A384" s="188" t="s">
        <v>251</v>
      </c>
      <c r="B384" s="189">
        <v>2013</v>
      </c>
      <c r="C384" s="190">
        <v>28</v>
      </c>
      <c r="D384" s="188" t="s">
        <v>18</v>
      </c>
      <c r="E384" s="153">
        <v>0.91836083000000002</v>
      </c>
      <c r="F384" s="154">
        <v>7.4166549999999998E-2</v>
      </c>
      <c r="G384" s="153">
        <v>7.4726200000000001E-3</v>
      </c>
      <c r="H384" s="160">
        <v>256</v>
      </c>
      <c r="I384" s="160" t="s">
        <v>149</v>
      </c>
    </row>
    <row r="385" spans="1:9" ht="35.1" customHeight="1" x14ac:dyDescent="0.25">
      <c r="A385" s="188" t="s">
        <v>240</v>
      </c>
      <c r="B385" s="189">
        <v>2013</v>
      </c>
      <c r="C385" s="190">
        <v>29</v>
      </c>
      <c r="D385" s="151" t="s">
        <v>361</v>
      </c>
      <c r="E385" s="153">
        <v>0.82120804000000003</v>
      </c>
      <c r="F385" s="154">
        <v>0.12189288</v>
      </c>
      <c r="G385" s="153">
        <v>5.6899079999999998E-2</v>
      </c>
      <c r="H385" s="160">
        <v>245</v>
      </c>
      <c r="I385" s="160">
        <v>10</v>
      </c>
    </row>
    <row r="386" spans="1:9" ht="17.100000000000001" customHeight="1" x14ac:dyDescent="0.25">
      <c r="A386" s="188" t="s">
        <v>240</v>
      </c>
      <c r="B386" s="189">
        <v>2013</v>
      </c>
      <c r="C386" s="190">
        <v>30</v>
      </c>
      <c r="D386" s="188" t="s">
        <v>19</v>
      </c>
      <c r="E386" s="153">
        <v>0.47560633000000002</v>
      </c>
      <c r="F386" s="154">
        <v>0.27507198999999999</v>
      </c>
      <c r="G386" s="153">
        <v>0.24932167999999999</v>
      </c>
      <c r="H386" s="160">
        <v>240</v>
      </c>
      <c r="I386" s="160">
        <v>15</v>
      </c>
    </row>
    <row r="387" spans="1:9" ht="17.100000000000001" customHeight="1" x14ac:dyDescent="0.25">
      <c r="A387" s="188" t="s">
        <v>240</v>
      </c>
      <c r="B387" s="189">
        <v>2013</v>
      </c>
      <c r="C387" s="190">
        <v>31</v>
      </c>
      <c r="D387" s="188" t="s">
        <v>20</v>
      </c>
      <c r="E387" s="153">
        <v>0.56412952000000005</v>
      </c>
      <c r="F387" s="154">
        <v>0.26981834999999998</v>
      </c>
      <c r="G387" s="153">
        <v>0.16605212999999999</v>
      </c>
      <c r="H387" s="160">
        <v>247</v>
      </c>
      <c r="I387" s="160">
        <v>8</v>
      </c>
    </row>
    <row r="388" spans="1:9" ht="17.100000000000001" customHeight="1" x14ac:dyDescent="0.25">
      <c r="A388" s="188" t="s">
        <v>240</v>
      </c>
      <c r="B388" s="189">
        <v>2013</v>
      </c>
      <c r="C388" s="190">
        <v>32</v>
      </c>
      <c r="D388" s="188" t="s">
        <v>21</v>
      </c>
      <c r="E388" s="153">
        <v>0.45251807999999999</v>
      </c>
      <c r="F388" s="154">
        <v>0.31085133999999998</v>
      </c>
      <c r="G388" s="153">
        <v>0.23663057000000001</v>
      </c>
      <c r="H388" s="160">
        <v>240</v>
      </c>
      <c r="I388" s="160">
        <v>14</v>
      </c>
    </row>
    <row r="389" spans="1:9" ht="17.100000000000001" customHeight="1" x14ac:dyDescent="0.25">
      <c r="A389" s="188" t="s">
        <v>240</v>
      </c>
      <c r="B389" s="189">
        <v>2013</v>
      </c>
      <c r="C389" s="190">
        <v>33</v>
      </c>
      <c r="D389" s="188" t="s">
        <v>22</v>
      </c>
      <c r="E389" s="153">
        <v>0.31310655999999998</v>
      </c>
      <c r="F389" s="154">
        <v>0.30768809000000003</v>
      </c>
      <c r="G389" s="153">
        <v>0.37920535</v>
      </c>
      <c r="H389" s="160">
        <v>223</v>
      </c>
      <c r="I389" s="160">
        <v>30</v>
      </c>
    </row>
    <row r="390" spans="1:9" ht="35.1" customHeight="1" x14ac:dyDescent="0.25">
      <c r="A390" s="188" t="s">
        <v>240</v>
      </c>
      <c r="B390" s="189">
        <v>2013</v>
      </c>
      <c r="C390" s="190">
        <v>34</v>
      </c>
      <c r="D390" s="151" t="s">
        <v>362</v>
      </c>
      <c r="E390" s="153">
        <v>0.50692797000000001</v>
      </c>
      <c r="F390" s="154">
        <v>0.29492905000000003</v>
      </c>
      <c r="G390" s="153">
        <v>0.19814298999999999</v>
      </c>
      <c r="H390" s="160">
        <v>222</v>
      </c>
      <c r="I390" s="160">
        <v>31</v>
      </c>
    </row>
    <row r="391" spans="1:9" ht="17.100000000000001" customHeight="1" x14ac:dyDescent="0.25">
      <c r="A391" s="188" t="s">
        <v>240</v>
      </c>
      <c r="B391" s="189">
        <v>2013</v>
      </c>
      <c r="C391" s="190">
        <v>35</v>
      </c>
      <c r="D391" s="188" t="s">
        <v>83</v>
      </c>
      <c r="E391" s="153">
        <v>0.81826620000000005</v>
      </c>
      <c r="F391" s="154">
        <v>0.14493468000000001</v>
      </c>
      <c r="G391" s="153">
        <v>3.6799119999999998E-2</v>
      </c>
      <c r="H391" s="160">
        <v>252</v>
      </c>
      <c r="I391" s="160">
        <v>4</v>
      </c>
    </row>
    <row r="392" spans="1:9" ht="17.100000000000001" customHeight="1" x14ac:dyDescent="0.25">
      <c r="A392" s="188" t="s">
        <v>240</v>
      </c>
      <c r="B392" s="189">
        <v>2013</v>
      </c>
      <c r="C392" s="190">
        <v>36</v>
      </c>
      <c r="D392" s="188" t="s">
        <v>23</v>
      </c>
      <c r="E392" s="153">
        <v>0.74581291000000005</v>
      </c>
      <c r="F392" s="154">
        <v>0.17735092</v>
      </c>
      <c r="G392" s="153">
        <v>7.6836169999999995E-2</v>
      </c>
      <c r="H392" s="160">
        <v>248</v>
      </c>
      <c r="I392" s="160">
        <v>8</v>
      </c>
    </row>
    <row r="393" spans="1:9" ht="35.1" customHeight="1" x14ac:dyDescent="0.25">
      <c r="A393" s="188" t="s">
        <v>240</v>
      </c>
      <c r="B393" s="189">
        <v>2013</v>
      </c>
      <c r="C393" s="190">
        <v>37</v>
      </c>
      <c r="D393" s="151" t="s">
        <v>363</v>
      </c>
      <c r="E393" s="153">
        <v>0.52827365999999998</v>
      </c>
      <c r="F393" s="154">
        <v>0.22425626000000001</v>
      </c>
      <c r="G393" s="153">
        <v>0.24747008000000001</v>
      </c>
      <c r="H393" s="160">
        <v>221</v>
      </c>
      <c r="I393" s="160">
        <v>31</v>
      </c>
    </row>
    <row r="394" spans="1:9" ht="53.1" customHeight="1" x14ac:dyDescent="0.25">
      <c r="A394" s="188" t="s">
        <v>240</v>
      </c>
      <c r="B394" s="189">
        <v>2013</v>
      </c>
      <c r="C394" s="190">
        <v>38</v>
      </c>
      <c r="D394" s="151" t="s">
        <v>364</v>
      </c>
      <c r="E394" s="153">
        <v>0.71376406999999997</v>
      </c>
      <c r="F394" s="154">
        <v>0.19191419000000001</v>
      </c>
      <c r="G394" s="153">
        <v>9.4321740000000001E-2</v>
      </c>
      <c r="H394" s="160">
        <v>212</v>
      </c>
      <c r="I394" s="160">
        <v>42</v>
      </c>
    </row>
    <row r="395" spans="1:9" ht="17.100000000000001" customHeight="1" x14ac:dyDescent="0.25">
      <c r="A395" s="188" t="s">
        <v>240</v>
      </c>
      <c r="B395" s="189">
        <v>2013</v>
      </c>
      <c r="C395" s="190">
        <v>39</v>
      </c>
      <c r="D395" s="188" t="s">
        <v>25</v>
      </c>
      <c r="E395" s="153">
        <v>0.89266086</v>
      </c>
      <c r="F395" s="154">
        <v>7.7809669999999997E-2</v>
      </c>
      <c r="G395" s="153">
        <v>2.9529469999999999E-2</v>
      </c>
      <c r="H395" s="160">
        <v>248</v>
      </c>
      <c r="I395" s="160">
        <v>7</v>
      </c>
    </row>
    <row r="396" spans="1:9" ht="17.100000000000001" customHeight="1" x14ac:dyDescent="0.25">
      <c r="A396" s="188" t="s">
        <v>240</v>
      </c>
      <c r="B396" s="189">
        <v>2013</v>
      </c>
      <c r="C396" s="190">
        <v>40</v>
      </c>
      <c r="D396" s="188" t="s">
        <v>255</v>
      </c>
      <c r="E396" s="153">
        <v>0.71289893999999998</v>
      </c>
      <c r="F396" s="154">
        <v>0.22365614</v>
      </c>
      <c r="G396" s="153">
        <v>6.3444920000000002E-2</v>
      </c>
      <c r="H396" s="160">
        <v>255</v>
      </c>
      <c r="I396" s="160" t="s">
        <v>149</v>
      </c>
    </row>
    <row r="397" spans="1:9" ht="17.100000000000001" customHeight="1" x14ac:dyDescent="0.25">
      <c r="A397" s="188" t="s">
        <v>240</v>
      </c>
      <c r="B397" s="189">
        <v>2013</v>
      </c>
      <c r="C397" s="190">
        <v>41</v>
      </c>
      <c r="D397" s="188" t="s">
        <v>256</v>
      </c>
      <c r="E397" s="153">
        <v>0.46163491000000001</v>
      </c>
      <c r="F397" s="154">
        <v>0.32066939</v>
      </c>
      <c r="G397" s="153">
        <v>0.21769569999999999</v>
      </c>
      <c r="H397" s="160">
        <v>224</v>
      </c>
      <c r="I397" s="160">
        <v>32</v>
      </c>
    </row>
    <row r="398" spans="1:9" ht="17.100000000000001" customHeight="1" x14ac:dyDescent="0.25">
      <c r="A398" s="188" t="s">
        <v>240</v>
      </c>
      <c r="B398" s="189">
        <v>2013</v>
      </c>
      <c r="C398" s="190">
        <v>42</v>
      </c>
      <c r="D398" s="188" t="s">
        <v>84</v>
      </c>
      <c r="E398" s="153">
        <v>0.85615452999999997</v>
      </c>
      <c r="F398" s="154">
        <v>0.10166430999999999</v>
      </c>
      <c r="G398" s="153">
        <v>4.2181150000000001E-2</v>
      </c>
      <c r="H398" s="160">
        <v>254</v>
      </c>
      <c r="I398" s="160">
        <v>1</v>
      </c>
    </row>
    <row r="399" spans="1:9" ht="17.100000000000001" customHeight="1" x14ac:dyDescent="0.25">
      <c r="A399" s="188" t="s">
        <v>240</v>
      </c>
      <c r="B399" s="189">
        <v>2013</v>
      </c>
      <c r="C399" s="190">
        <v>43</v>
      </c>
      <c r="D399" s="188" t="s">
        <v>28</v>
      </c>
      <c r="E399" s="153">
        <v>0.70503866000000004</v>
      </c>
      <c r="F399" s="154">
        <v>0.15070152000000001</v>
      </c>
      <c r="G399" s="153">
        <v>0.14425982000000001</v>
      </c>
      <c r="H399" s="160">
        <v>253</v>
      </c>
      <c r="I399" s="160">
        <v>1</v>
      </c>
    </row>
    <row r="400" spans="1:9" ht="17.100000000000001" customHeight="1" x14ac:dyDescent="0.25">
      <c r="A400" s="188" t="s">
        <v>240</v>
      </c>
      <c r="B400" s="189">
        <v>2013</v>
      </c>
      <c r="C400" s="190">
        <v>44</v>
      </c>
      <c r="D400" s="188" t="s">
        <v>29</v>
      </c>
      <c r="E400" s="153">
        <v>0.62505721000000003</v>
      </c>
      <c r="F400" s="154">
        <v>0.22238909000000001</v>
      </c>
      <c r="G400" s="153">
        <v>0.15255371000000001</v>
      </c>
      <c r="H400" s="160">
        <v>247</v>
      </c>
      <c r="I400" s="160">
        <v>7</v>
      </c>
    </row>
    <row r="401" spans="1:9" ht="17.100000000000001" customHeight="1" x14ac:dyDescent="0.25">
      <c r="A401" s="188" t="s">
        <v>240</v>
      </c>
      <c r="B401" s="189">
        <v>2013</v>
      </c>
      <c r="C401" s="190">
        <v>45</v>
      </c>
      <c r="D401" s="188" t="s">
        <v>30</v>
      </c>
      <c r="E401" s="153">
        <v>0.68790857000000005</v>
      </c>
      <c r="F401" s="154">
        <v>0.24973634</v>
      </c>
      <c r="G401" s="153">
        <v>6.2355090000000002E-2</v>
      </c>
      <c r="H401" s="160">
        <v>223</v>
      </c>
      <c r="I401" s="160">
        <v>31</v>
      </c>
    </row>
    <row r="402" spans="1:9" ht="17.100000000000001" customHeight="1" x14ac:dyDescent="0.25">
      <c r="A402" s="188" t="s">
        <v>240</v>
      </c>
      <c r="B402" s="189">
        <v>2013</v>
      </c>
      <c r="C402" s="190">
        <v>46</v>
      </c>
      <c r="D402" s="188" t="s">
        <v>31</v>
      </c>
      <c r="E402" s="153">
        <v>0.63929312999999999</v>
      </c>
      <c r="F402" s="154">
        <v>0.19501068999999999</v>
      </c>
      <c r="G402" s="153">
        <v>0.16569618</v>
      </c>
      <c r="H402" s="160">
        <v>252</v>
      </c>
      <c r="I402" s="160">
        <v>3</v>
      </c>
    </row>
    <row r="403" spans="1:9" ht="17.100000000000001" customHeight="1" x14ac:dyDescent="0.25">
      <c r="A403" s="188" t="s">
        <v>240</v>
      </c>
      <c r="B403" s="189">
        <v>2013</v>
      </c>
      <c r="C403" s="190">
        <v>47</v>
      </c>
      <c r="D403" s="188" t="s">
        <v>32</v>
      </c>
      <c r="E403" s="153">
        <v>0.70707469999999994</v>
      </c>
      <c r="F403" s="154">
        <v>0.17761724000000001</v>
      </c>
      <c r="G403" s="153">
        <v>0.11530806</v>
      </c>
      <c r="H403" s="160">
        <v>249</v>
      </c>
      <c r="I403" s="160">
        <v>6</v>
      </c>
    </row>
    <row r="404" spans="1:9" ht="17.100000000000001" customHeight="1" x14ac:dyDescent="0.25">
      <c r="A404" s="188" t="s">
        <v>240</v>
      </c>
      <c r="B404" s="189">
        <v>2013</v>
      </c>
      <c r="C404" s="190">
        <v>48</v>
      </c>
      <c r="D404" s="188" t="s">
        <v>33</v>
      </c>
      <c r="E404" s="153">
        <v>0.80901453000000001</v>
      </c>
      <c r="F404" s="154">
        <v>0.11706658</v>
      </c>
      <c r="G404" s="153">
        <v>7.3918890000000001E-2</v>
      </c>
      <c r="H404" s="160">
        <v>255</v>
      </c>
      <c r="I404" s="160" t="s">
        <v>149</v>
      </c>
    </row>
    <row r="405" spans="1:9" ht="17.100000000000001" customHeight="1" x14ac:dyDescent="0.25">
      <c r="A405" s="188" t="s">
        <v>240</v>
      </c>
      <c r="B405" s="189">
        <v>2013</v>
      </c>
      <c r="C405" s="190">
        <v>49</v>
      </c>
      <c r="D405" s="188" t="s">
        <v>76</v>
      </c>
      <c r="E405" s="153">
        <v>0.83181837999999997</v>
      </c>
      <c r="F405" s="154">
        <v>0.11397336</v>
      </c>
      <c r="G405" s="153">
        <v>5.4208260000000001E-2</v>
      </c>
      <c r="H405" s="160">
        <v>253</v>
      </c>
      <c r="I405" s="160" t="s">
        <v>149</v>
      </c>
    </row>
    <row r="406" spans="1:9" ht="17.100000000000001" customHeight="1" x14ac:dyDescent="0.25">
      <c r="A406" s="188" t="s">
        <v>240</v>
      </c>
      <c r="B406" s="189">
        <v>2013</v>
      </c>
      <c r="C406" s="190">
        <v>50</v>
      </c>
      <c r="D406" s="188" t="s">
        <v>34</v>
      </c>
      <c r="E406" s="153">
        <v>0.81495421000000001</v>
      </c>
      <c r="F406" s="154">
        <v>9.8080360000000005E-2</v>
      </c>
      <c r="G406" s="153">
        <v>8.6965429999999996E-2</v>
      </c>
      <c r="H406" s="160">
        <v>254</v>
      </c>
      <c r="I406" s="160" t="s">
        <v>149</v>
      </c>
    </row>
    <row r="407" spans="1:9" ht="17.100000000000001" customHeight="1" x14ac:dyDescent="0.25">
      <c r="A407" s="188" t="s">
        <v>240</v>
      </c>
      <c r="B407" s="189">
        <v>2013</v>
      </c>
      <c r="C407" s="190">
        <v>51</v>
      </c>
      <c r="D407" s="188" t="s">
        <v>35</v>
      </c>
      <c r="E407" s="153">
        <v>0.68255407999999995</v>
      </c>
      <c r="F407" s="154">
        <v>0.1771712</v>
      </c>
      <c r="G407" s="153">
        <v>0.14027471999999999</v>
      </c>
      <c r="H407" s="160">
        <v>255</v>
      </c>
      <c r="I407" s="160" t="s">
        <v>149</v>
      </c>
    </row>
    <row r="408" spans="1:9" ht="17.100000000000001" customHeight="1" x14ac:dyDescent="0.25">
      <c r="A408" s="188" t="s">
        <v>251</v>
      </c>
      <c r="B408" s="189">
        <v>2013</v>
      </c>
      <c r="C408" s="190">
        <v>52</v>
      </c>
      <c r="D408" s="188" t="s">
        <v>36</v>
      </c>
      <c r="E408" s="153">
        <v>0.75185246999999999</v>
      </c>
      <c r="F408" s="154">
        <v>0.17004826000000001</v>
      </c>
      <c r="G408" s="153">
        <v>7.8099269999999998E-2</v>
      </c>
      <c r="H408" s="160">
        <v>252</v>
      </c>
      <c r="I408" s="160" t="s">
        <v>149</v>
      </c>
    </row>
    <row r="409" spans="1:9" ht="35.1" customHeight="1" x14ac:dyDescent="0.25">
      <c r="A409" s="188" t="s">
        <v>240</v>
      </c>
      <c r="B409" s="189">
        <v>2013</v>
      </c>
      <c r="C409" s="190">
        <v>53</v>
      </c>
      <c r="D409" s="151" t="s">
        <v>365</v>
      </c>
      <c r="E409" s="153">
        <v>0.47315058999999998</v>
      </c>
      <c r="F409" s="154">
        <v>0.31370617000000001</v>
      </c>
      <c r="G409" s="153">
        <v>0.21314324000000001</v>
      </c>
      <c r="H409" s="160">
        <v>253</v>
      </c>
      <c r="I409" s="160">
        <v>3</v>
      </c>
    </row>
    <row r="410" spans="1:9" ht="17.100000000000001" customHeight="1" x14ac:dyDescent="0.25">
      <c r="A410" s="188" t="s">
        <v>240</v>
      </c>
      <c r="B410" s="189">
        <v>2013</v>
      </c>
      <c r="C410" s="190">
        <v>54</v>
      </c>
      <c r="D410" s="188" t="s">
        <v>38</v>
      </c>
      <c r="E410" s="153">
        <v>0.64296754</v>
      </c>
      <c r="F410" s="154">
        <v>0.21702072</v>
      </c>
      <c r="G410" s="153">
        <v>0.14001174</v>
      </c>
      <c r="H410" s="160">
        <v>244</v>
      </c>
      <c r="I410" s="160">
        <v>13</v>
      </c>
    </row>
    <row r="411" spans="1:9" ht="17.100000000000001" customHeight="1" x14ac:dyDescent="0.25">
      <c r="A411" s="188" t="s">
        <v>240</v>
      </c>
      <c r="B411" s="189">
        <v>2013</v>
      </c>
      <c r="C411" s="190">
        <v>55</v>
      </c>
      <c r="D411" s="188" t="s">
        <v>39</v>
      </c>
      <c r="E411" s="153">
        <v>0.67403131000000005</v>
      </c>
      <c r="F411" s="154">
        <v>0.21719864999999999</v>
      </c>
      <c r="G411" s="153">
        <v>0.10877004999999999</v>
      </c>
      <c r="H411" s="160">
        <v>233</v>
      </c>
      <c r="I411" s="160">
        <v>22</v>
      </c>
    </row>
    <row r="412" spans="1:9" ht="17.100000000000001" customHeight="1" x14ac:dyDescent="0.25">
      <c r="A412" s="188" t="s">
        <v>240</v>
      </c>
      <c r="B412" s="189">
        <v>2013</v>
      </c>
      <c r="C412" s="190">
        <v>56</v>
      </c>
      <c r="D412" s="188" t="s">
        <v>366</v>
      </c>
      <c r="E412" s="153">
        <v>0.64942215000000003</v>
      </c>
      <c r="F412" s="154">
        <v>0.21363370000000001</v>
      </c>
      <c r="G412" s="153">
        <v>0.13694414999999999</v>
      </c>
      <c r="H412" s="160">
        <v>252</v>
      </c>
      <c r="I412" s="160">
        <v>3</v>
      </c>
    </row>
    <row r="413" spans="1:9" ht="35.1" customHeight="1" x14ac:dyDescent="0.25">
      <c r="A413" s="188" t="s">
        <v>240</v>
      </c>
      <c r="B413" s="189">
        <v>2013</v>
      </c>
      <c r="C413" s="190">
        <v>57</v>
      </c>
      <c r="D413" s="151" t="s">
        <v>367</v>
      </c>
      <c r="E413" s="153">
        <v>0.70853588000000001</v>
      </c>
      <c r="F413" s="154">
        <v>0.23215274</v>
      </c>
      <c r="G413" s="153">
        <v>5.9311379999999997E-2</v>
      </c>
      <c r="H413" s="160">
        <v>234</v>
      </c>
      <c r="I413" s="160">
        <v>21</v>
      </c>
    </row>
    <row r="414" spans="1:9" ht="35.1" customHeight="1" x14ac:dyDescent="0.25">
      <c r="A414" s="188" t="s">
        <v>240</v>
      </c>
      <c r="B414" s="189">
        <v>2013</v>
      </c>
      <c r="C414" s="190">
        <v>58</v>
      </c>
      <c r="D414" s="151" t="s">
        <v>368</v>
      </c>
      <c r="E414" s="153">
        <v>0.60453314999999996</v>
      </c>
      <c r="F414" s="154">
        <v>0.21144109</v>
      </c>
      <c r="G414" s="153">
        <v>0.18402577000000001</v>
      </c>
      <c r="H414" s="160">
        <v>246</v>
      </c>
      <c r="I414" s="160">
        <v>11</v>
      </c>
    </row>
    <row r="415" spans="1:9" ht="17.100000000000001" customHeight="1" x14ac:dyDescent="0.25">
      <c r="A415" s="188" t="s">
        <v>240</v>
      </c>
      <c r="B415" s="189">
        <v>2013</v>
      </c>
      <c r="C415" s="190">
        <v>59</v>
      </c>
      <c r="D415" s="188" t="s">
        <v>41</v>
      </c>
      <c r="E415" s="153">
        <v>0.64162282000000004</v>
      </c>
      <c r="F415" s="154">
        <v>0.22992058000000001</v>
      </c>
      <c r="G415" s="153">
        <v>0.1284566</v>
      </c>
      <c r="H415" s="160">
        <v>247</v>
      </c>
      <c r="I415" s="160">
        <v>9</v>
      </c>
    </row>
    <row r="416" spans="1:9" ht="35.1" customHeight="1" x14ac:dyDescent="0.25">
      <c r="A416" s="188" t="s">
        <v>251</v>
      </c>
      <c r="B416" s="189">
        <v>2013</v>
      </c>
      <c r="C416" s="190">
        <v>60</v>
      </c>
      <c r="D416" s="151" t="s">
        <v>369</v>
      </c>
      <c r="E416" s="153">
        <v>0.61208443999999995</v>
      </c>
      <c r="F416" s="154">
        <v>0.26761085000000001</v>
      </c>
      <c r="G416" s="153">
        <v>0.12030472</v>
      </c>
      <c r="H416" s="160">
        <v>239</v>
      </c>
      <c r="I416" s="160">
        <v>16</v>
      </c>
    </row>
    <row r="417" spans="1:9" ht="17.100000000000001" customHeight="1" x14ac:dyDescent="0.25">
      <c r="A417" s="188" t="s">
        <v>240</v>
      </c>
      <c r="B417" s="189">
        <v>2013</v>
      </c>
      <c r="C417" s="190">
        <v>61</v>
      </c>
      <c r="D417" s="188" t="s">
        <v>85</v>
      </c>
      <c r="E417" s="153">
        <v>0.55840040999999996</v>
      </c>
      <c r="F417" s="154">
        <v>0.26097007</v>
      </c>
      <c r="G417" s="153">
        <v>0.18062951999999999</v>
      </c>
      <c r="H417" s="160">
        <v>252</v>
      </c>
      <c r="I417" s="160">
        <v>4</v>
      </c>
    </row>
    <row r="418" spans="1:9" ht="17.100000000000001" customHeight="1" x14ac:dyDescent="0.25">
      <c r="A418" s="188" t="s">
        <v>240</v>
      </c>
      <c r="B418" s="189">
        <v>2013</v>
      </c>
      <c r="C418" s="190">
        <v>62</v>
      </c>
      <c r="D418" s="188" t="s">
        <v>43</v>
      </c>
      <c r="E418" s="153">
        <v>0.68016867999999997</v>
      </c>
      <c r="F418" s="154">
        <v>0.23418638999999999</v>
      </c>
      <c r="G418" s="153">
        <v>8.5644929999999994E-2</v>
      </c>
      <c r="H418" s="160">
        <v>234</v>
      </c>
      <c r="I418" s="160">
        <v>21</v>
      </c>
    </row>
    <row r="419" spans="1:9" ht="35.1" customHeight="1" x14ac:dyDescent="0.25">
      <c r="A419" s="151" t="s">
        <v>370</v>
      </c>
      <c r="B419" s="189">
        <v>2013</v>
      </c>
      <c r="C419" s="190">
        <v>63</v>
      </c>
      <c r="D419" s="188" t="s">
        <v>260</v>
      </c>
      <c r="E419" s="153">
        <v>0.57453142999999995</v>
      </c>
      <c r="F419" s="154">
        <v>0.25058367999999998</v>
      </c>
      <c r="G419" s="153">
        <v>0.17488488999999999</v>
      </c>
      <c r="H419" s="160">
        <v>254</v>
      </c>
      <c r="I419" s="160" t="s">
        <v>149</v>
      </c>
    </row>
    <row r="420" spans="1:9" ht="35.1" customHeight="1" x14ac:dyDescent="0.25">
      <c r="A420" s="151" t="s">
        <v>370</v>
      </c>
      <c r="B420" s="189">
        <v>2013</v>
      </c>
      <c r="C420" s="190">
        <v>64</v>
      </c>
      <c r="D420" s="151" t="s">
        <v>371</v>
      </c>
      <c r="E420" s="153">
        <v>0.60905549000000003</v>
      </c>
      <c r="F420" s="154">
        <v>0.22915880999999999</v>
      </c>
      <c r="G420" s="153">
        <v>0.1617857</v>
      </c>
      <c r="H420" s="160">
        <v>254</v>
      </c>
      <c r="I420" s="160" t="s">
        <v>149</v>
      </c>
    </row>
    <row r="421" spans="1:9" ht="35.1" customHeight="1" x14ac:dyDescent="0.25">
      <c r="A421" s="151" t="s">
        <v>370</v>
      </c>
      <c r="B421" s="189">
        <v>2013</v>
      </c>
      <c r="C421" s="190">
        <v>65</v>
      </c>
      <c r="D421" s="188" t="s">
        <v>262</v>
      </c>
      <c r="E421" s="153">
        <v>0.50842366000000005</v>
      </c>
      <c r="F421" s="154">
        <v>0.29459269999999999</v>
      </c>
      <c r="G421" s="153">
        <v>0.19698363999999999</v>
      </c>
      <c r="H421" s="160">
        <v>255</v>
      </c>
      <c r="I421" s="160" t="s">
        <v>149</v>
      </c>
    </row>
    <row r="422" spans="1:9" ht="35.1" customHeight="1" x14ac:dyDescent="0.25">
      <c r="A422" s="151" t="s">
        <v>370</v>
      </c>
      <c r="B422" s="189">
        <v>2013</v>
      </c>
      <c r="C422" s="190">
        <v>66</v>
      </c>
      <c r="D422" s="188" t="s">
        <v>47</v>
      </c>
      <c r="E422" s="153">
        <v>0.44697673999999998</v>
      </c>
      <c r="F422" s="154">
        <v>0.37638924000000001</v>
      </c>
      <c r="G422" s="153">
        <v>0.17663402</v>
      </c>
      <c r="H422" s="160">
        <v>253</v>
      </c>
      <c r="I422" s="160" t="s">
        <v>149</v>
      </c>
    </row>
    <row r="423" spans="1:9" ht="35.1" customHeight="1" x14ac:dyDescent="0.25">
      <c r="A423" s="151" t="s">
        <v>370</v>
      </c>
      <c r="B423" s="189">
        <v>2013</v>
      </c>
      <c r="C423" s="190">
        <v>67</v>
      </c>
      <c r="D423" s="188" t="s">
        <v>48</v>
      </c>
      <c r="E423" s="153">
        <v>0.32630376</v>
      </c>
      <c r="F423" s="154">
        <v>0.33012271999999998</v>
      </c>
      <c r="G423" s="153">
        <v>0.34357352000000002</v>
      </c>
      <c r="H423" s="160">
        <v>253</v>
      </c>
      <c r="I423" s="160" t="s">
        <v>149</v>
      </c>
    </row>
    <row r="424" spans="1:9" ht="35.1" customHeight="1" x14ac:dyDescent="0.25">
      <c r="A424" s="151" t="s">
        <v>370</v>
      </c>
      <c r="B424" s="189">
        <v>2013</v>
      </c>
      <c r="C424" s="190">
        <v>68</v>
      </c>
      <c r="D424" s="188" t="s">
        <v>49</v>
      </c>
      <c r="E424" s="153">
        <v>0.58116749999999995</v>
      </c>
      <c r="F424" s="154">
        <v>0.25033478999999997</v>
      </c>
      <c r="G424" s="153">
        <v>0.16849770999999999</v>
      </c>
      <c r="H424" s="160">
        <v>254</v>
      </c>
      <c r="I424" s="160" t="s">
        <v>149</v>
      </c>
    </row>
    <row r="425" spans="1:9" ht="35.1" customHeight="1" x14ac:dyDescent="0.25">
      <c r="A425" s="151" t="s">
        <v>370</v>
      </c>
      <c r="B425" s="189">
        <v>2013</v>
      </c>
      <c r="C425" s="190">
        <v>69</v>
      </c>
      <c r="D425" s="188" t="s">
        <v>263</v>
      </c>
      <c r="E425" s="153">
        <v>0.70838953000000005</v>
      </c>
      <c r="F425" s="154">
        <v>0.17821131000000001</v>
      </c>
      <c r="G425" s="153">
        <v>0.11339916</v>
      </c>
      <c r="H425" s="160">
        <v>255</v>
      </c>
      <c r="I425" s="160" t="s">
        <v>149</v>
      </c>
    </row>
    <row r="426" spans="1:9" ht="35.1" customHeight="1" x14ac:dyDescent="0.25">
      <c r="A426" s="151" t="s">
        <v>370</v>
      </c>
      <c r="B426" s="189">
        <v>2013</v>
      </c>
      <c r="C426" s="190">
        <v>70</v>
      </c>
      <c r="D426" s="188" t="s">
        <v>51</v>
      </c>
      <c r="E426" s="153">
        <v>0.46588119</v>
      </c>
      <c r="F426" s="154">
        <v>0.20518700000000001</v>
      </c>
      <c r="G426" s="153">
        <v>0.32893180999999999</v>
      </c>
      <c r="H426" s="160">
        <v>255</v>
      </c>
      <c r="I426" s="160" t="s">
        <v>149</v>
      </c>
    </row>
    <row r="427" spans="1:9" ht="35.1" customHeight="1" x14ac:dyDescent="0.25">
      <c r="A427" s="151" t="s">
        <v>370</v>
      </c>
      <c r="B427" s="189">
        <v>2013</v>
      </c>
      <c r="C427" s="190">
        <v>71</v>
      </c>
      <c r="D427" s="188" t="s">
        <v>264</v>
      </c>
      <c r="E427" s="153">
        <v>0.70161315999999996</v>
      </c>
      <c r="F427" s="154">
        <v>0.16981307000000001</v>
      </c>
      <c r="G427" s="153">
        <v>0.12857377</v>
      </c>
      <c r="H427" s="160">
        <v>251</v>
      </c>
      <c r="I427" s="160" t="s">
        <v>149</v>
      </c>
    </row>
    <row r="428" spans="1:9" ht="17.100000000000001" customHeight="1" x14ac:dyDescent="0.25">
      <c r="A428" s="188" t="s">
        <v>240</v>
      </c>
      <c r="B428" s="189">
        <v>2012</v>
      </c>
      <c r="C428" s="190">
        <v>1</v>
      </c>
      <c r="D428" s="188" t="s">
        <v>241</v>
      </c>
      <c r="E428" s="153">
        <v>0.68955999999999995</v>
      </c>
      <c r="F428" s="154">
        <v>0.11895193</v>
      </c>
      <c r="G428" s="153">
        <v>0.19148807000000001</v>
      </c>
      <c r="H428" s="160">
        <v>143</v>
      </c>
      <c r="I428" s="160" t="s">
        <v>149</v>
      </c>
    </row>
    <row r="429" spans="1:9" ht="17.100000000000001" customHeight="1" x14ac:dyDescent="0.25">
      <c r="A429" s="188" t="s">
        <v>240</v>
      </c>
      <c r="B429" s="189">
        <v>2012</v>
      </c>
      <c r="C429" s="190">
        <v>2</v>
      </c>
      <c r="D429" s="188" t="s">
        <v>0</v>
      </c>
      <c r="E429" s="153">
        <v>0.80796347000000002</v>
      </c>
      <c r="F429" s="154">
        <v>0.10795711</v>
      </c>
      <c r="G429" s="153">
        <v>8.4079420000000002E-2</v>
      </c>
      <c r="H429" s="160">
        <v>142</v>
      </c>
      <c r="I429" s="160" t="s">
        <v>149</v>
      </c>
    </row>
    <row r="430" spans="1:9" ht="17.100000000000001" customHeight="1" x14ac:dyDescent="0.25">
      <c r="A430" s="188" t="s">
        <v>240</v>
      </c>
      <c r="B430" s="189">
        <v>2012</v>
      </c>
      <c r="C430" s="190">
        <v>3</v>
      </c>
      <c r="D430" s="188" t="s">
        <v>1</v>
      </c>
      <c r="E430" s="153">
        <v>0.59084667999999996</v>
      </c>
      <c r="F430" s="154">
        <v>0.15887032000000001</v>
      </c>
      <c r="G430" s="153">
        <v>0.25028299999999998</v>
      </c>
      <c r="H430" s="160">
        <v>143</v>
      </c>
      <c r="I430" s="160" t="s">
        <v>149</v>
      </c>
    </row>
    <row r="431" spans="1:9" ht="17.100000000000001" customHeight="1" x14ac:dyDescent="0.25">
      <c r="A431" s="188" t="s">
        <v>240</v>
      </c>
      <c r="B431" s="189">
        <v>2012</v>
      </c>
      <c r="C431" s="190">
        <v>4</v>
      </c>
      <c r="D431" s="188" t="s">
        <v>75</v>
      </c>
      <c r="E431" s="153">
        <v>0.74434937999999995</v>
      </c>
      <c r="F431" s="154">
        <v>0.10456158</v>
      </c>
      <c r="G431" s="153">
        <v>0.15108905</v>
      </c>
      <c r="H431" s="160">
        <v>142</v>
      </c>
      <c r="I431" s="160" t="s">
        <v>149</v>
      </c>
    </row>
    <row r="432" spans="1:9" ht="17.100000000000001" customHeight="1" x14ac:dyDescent="0.25">
      <c r="A432" s="188" t="s">
        <v>240</v>
      </c>
      <c r="B432" s="189">
        <v>2012</v>
      </c>
      <c r="C432" s="190">
        <v>5</v>
      </c>
      <c r="D432" s="188" t="s">
        <v>2</v>
      </c>
      <c r="E432" s="153">
        <v>0.85234235999999997</v>
      </c>
      <c r="F432" s="154">
        <v>6.8644849999999993E-2</v>
      </c>
      <c r="G432" s="153">
        <v>7.9012789999999999E-2</v>
      </c>
      <c r="H432" s="160">
        <v>143</v>
      </c>
      <c r="I432" s="160" t="s">
        <v>149</v>
      </c>
    </row>
    <row r="433" spans="1:9" ht="17.100000000000001" customHeight="1" x14ac:dyDescent="0.25">
      <c r="A433" s="188" t="s">
        <v>240</v>
      </c>
      <c r="B433" s="189">
        <v>2012</v>
      </c>
      <c r="C433" s="190">
        <v>6</v>
      </c>
      <c r="D433" s="188" t="s">
        <v>3</v>
      </c>
      <c r="E433" s="153">
        <v>0.77489483000000003</v>
      </c>
      <c r="F433" s="154">
        <v>0.13869496000000001</v>
      </c>
      <c r="G433" s="153">
        <v>8.6410210000000001E-2</v>
      </c>
      <c r="H433" s="160">
        <v>143</v>
      </c>
      <c r="I433" s="160" t="s">
        <v>149</v>
      </c>
    </row>
    <row r="434" spans="1:9" ht="17.100000000000001" customHeight="1" x14ac:dyDescent="0.25">
      <c r="A434" s="188" t="s">
        <v>240</v>
      </c>
      <c r="B434" s="189">
        <v>2012</v>
      </c>
      <c r="C434" s="190">
        <v>7</v>
      </c>
      <c r="D434" s="188" t="s">
        <v>80</v>
      </c>
      <c r="E434" s="153">
        <v>0.98300805999999996</v>
      </c>
      <c r="F434" s="154">
        <v>1.6991940000000001E-2</v>
      </c>
      <c r="G434" s="153">
        <v>0</v>
      </c>
      <c r="H434" s="160">
        <v>143</v>
      </c>
      <c r="I434" s="160" t="s">
        <v>149</v>
      </c>
    </row>
    <row r="435" spans="1:9" ht="17.100000000000001" customHeight="1" x14ac:dyDescent="0.25">
      <c r="A435" s="188" t="s">
        <v>240</v>
      </c>
      <c r="B435" s="189">
        <v>2012</v>
      </c>
      <c r="C435" s="190">
        <v>8</v>
      </c>
      <c r="D435" s="188" t="s">
        <v>4</v>
      </c>
      <c r="E435" s="153">
        <v>0.90183685999999996</v>
      </c>
      <c r="F435" s="154">
        <v>8.7221409999999999E-2</v>
      </c>
      <c r="G435" s="153">
        <v>1.094172E-2</v>
      </c>
      <c r="H435" s="160">
        <v>143</v>
      </c>
      <c r="I435" s="160" t="s">
        <v>149</v>
      </c>
    </row>
    <row r="436" spans="1:9" ht="17.100000000000001" customHeight="1" x14ac:dyDescent="0.25">
      <c r="A436" s="188" t="s">
        <v>240</v>
      </c>
      <c r="B436" s="189">
        <v>2012</v>
      </c>
      <c r="C436" s="190">
        <v>9</v>
      </c>
      <c r="D436" s="188" t="s">
        <v>242</v>
      </c>
      <c r="E436" s="153">
        <v>0.48510528000000003</v>
      </c>
      <c r="F436" s="154">
        <v>0.20585454</v>
      </c>
      <c r="G436" s="153">
        <v>0.30904018</v>
      </c>
      <c r="H436" s="160">
        <v>142</v>
      </c>
      <c r="I436" s="160">
        <v>1</v>
      </c>
    </row>
    <row r="437" spans="1:9" ht="17.100000000000001" customHeight="1" x14ac:dyDescent="0.25">
      <c r="A437" s="188" t="s">
        <v>240</v>
      </c>
      <c r="B437" s="189">
        <v>2012</v>
      </c>
      <c r="C437" s="190">
        <v>10</v>
      </c>
      <c r="D437" s="188" t="s">
        <v>243</v>
      </c>
      <c r="E437" s="153">
        <v>0.62722336000000001</v>
      </c>
      <c r="F437" s="154">
        <v>0.12858712</v>
      </c>
      <c r="G437" s="153">
        <v>0.24418951</v>
      </c>
      <c r="H437" s="160">
        <v>142</v>
      </c>
      <c r="I437" s="160">
        <v>0</v>
      </c>
    </row>
    <row r="438" spans="1:9" ht="17.100000000000001" customHeight="1" x14ac:dyDescent="0.25">
      <c r="A438" s="188" t="s">
        <v>240</v>
      </c>
      <c r="B438" s="189">
        <v>2012</v>
      </c>
      <c r="C438" s="190">
        <v>11</v>
      </c>
      <c r="D438" s="188" t="s">
        <v>244</v>
      </c>
      <c r="E438" s="153">
        <v>0.60543935999999998</v>
      </c>
      <c r="F438" s="154">
        <v>0.13959318000000001</v>
      </c>
      <c r="G438" s="153">
        <v>0.25496745999999998</v>
      </c>
      <c r="H438" s="160">
        <v>140</v>
      </c>
      <c r="I438" s="160">
        <v>0</v>
      </c>
    </row>
    <row r="439" spans="1:9" ht="17.100000000000001" customHeight="1" x14ac:dyDescent="0.25">
      <c r="A439" s="188" t="s">
        <v>240</v>
      </c>
      <c r="B439" s="189">
        <v>2012</v>
      </c>
      <c r="C439" s="190">
        <v>12</v>
      </c>
      <c r="D439" s="188" t="s">
        <v>360</v>
      </c>
      <c r="E439" s="153">
        <v>0.85139107999999997</v>
      </c>
      <c r="F439" s="154">
        <v>0.11174454</v>
      </c>
      <c r="G439" s="153">
        <v>3.6864380000000002E-2</v>
      </c>
      <c r="H439" s="160">
        <v>142</v>
      </c>
      <c r="I439" s="160">
        <v>1</v>
      </c>
    </row>
    <row r="440" spans="1:9" ht="17.100000000000001" customHeight="1" x14ac:dyDescent="0.25">
      <c r="A440" s="188" t="s">
        <v>240</v>
      </c>
      <c r="B440" s="189">
        <v>2012</v>
      </c>
      <c r="C440" s="190">
        <v>13</v>
      </c>
      <c r="D440" s="188" t="s">
        <v>7</v>
      </c>
      <c r="E440" s="153">
        <v>0.84223205000000001</v>
      </c>
      <c r="F440" s="154">
        <v>0.11986149</v>
      </c>
      <c r="G440" s="153">
        <v>3.7906460000000003E-2</v>
      </c>
      <c r="H440" s="160">
        <v>142</v>
      </c>
      <c r="I440" s="160">
        <v>1</v>
      </c>
    </row>
    <row r="441" spans="1:9" ht="35.1" customHeight="1" x14ac:dyDescent="0.25">
      <c r="A441" s="188" t="s">
        <v>240</v>
      </c>
      <c r="B441" s="189">
        <v>2012</v>
      </c>
      <c r="C441" s="190">
        <v>14</v>
      </c>
      <c r="D441" s="151" t="s">
        <v>372</v>
      </c>
      <c r="E441" s="153">
        <v>0.81831891999999995</v>
      </c>
      <c r="F441" s="154">
        <v>0.10960409</v>
      </c>
      <c r="G441" s="153">
        <v>7.2076989999999994E-2</v>
      </c>
      <c r="H441" s="160">
        <v>143</v>
      </c>
      <c r="I441" s="160">
        <v>0</v>
      </c>
    </row>
    <row r="442" spans="1:9" ht="17.100000000000001" customHeight="1" x14ac:dyDescent="0.25">
      <c r="A442" s="188" t="s">
        <v>240</v>
      </c>
      <c r="B442" s="189">
        <v>2012</v>
      </c>
      <c r="C442" s="190">
        <v>15</v>
      </c>
      <c r="D442" s="188" t="s">
        <v>81</v>
      </c>
      <c r="E442" s="153">
        <v>0.70596234999999996</v>
      </c>
      <c r="F442" s="154">
        <v>0.13112631999999999</v>
      </c>
      <c r="G442" s="153">
        <v>0.16291132</v>
      </c>
      <c r="H442" s="160">
        <v>135</v>
      </c>
      <c r="I442" s="160">
        <v>8</v>
      </c>
    </row>
    <row r="443" spans="1:9" ht="17.100000000000001" customHeight="1" x14ac:dyDescent="0.25">
      <c r="A443" s="188" t="s">
        <v>240</v>
      </c>
      <c r="B443" s="189">
        <v>2012</v>
      </c>
      <c r="C443" s="190">
        <v>16</v>
      </c>
      <c r="D443" s="188" t="s">
        <v>8</v>
      </c>
      <c r="E443" s="153">
        <v>0.84269596000000002</v>
      </c>
      <c r="F443" s="154">
        <v>8.9730439999999995E-2</v>
      </c>
      <c r="G443" s="153">
        <v>6.7573599999999998E-2</v>
      </c>
      <c r="H443" s="160">
        <v>139</v>
      </c>
      <c r="I443" s="160">
        <v>2</v>
      </c>
    </row>
    <row r="444" spans="1:9" ht="17.100000000000001" customHeight="1" x14ac:dyDescent="0.25">
      <c r="A444" s="188" t="s">
        <v>240</v>
      </c>
      <c r="B444" s="189">
        <v>2012</v>
      </c>
      <c r="C444" s="190">
        <v>17</v>
      </c>
      <c r="D444" s="188" t="s">
        <v>247</v>
      </c>
      <c r="E444" s="153">
        <v>0.60567778999999999</v>
      </c>
      <c r="F444" s="154">
        <v>0.19052616</v>
      </c>
      <c r="G444" s="153">
        <v>0.20379605000000001</v>
      </c>
      <c r="H444" s="160">
        <v>123</v>
      </c>
      <c r="I444" s="160">
        <v>20</v>
      </c>
    </row>
    <row r="445" spans="1:9" ht="17.100000000000001" customHeight="1" x14ac:dyDescent="0.25">
      <c r="A445" s="188" t="s">
        <v>240</v>
      </c>
      <c r="B445" s="189">
        <v>2012</v>
      </c>
      <c r="C445" s="190">
        <v>18</v>
      </c>
      <c r="D445" s="188" t="s">
        <v>10</v>
      </c>
      <c r="E445" s="153">
        <v>0.47470572</v>
      </c>
      <c r="F445" s="154">
        <v>0.21666498000000001</v>
      </c>
      <c r="G445" s="153">
        <v>0.30862929</v>
      </c>
      <c r="H445" s="160">
        <v>141</v>
      </c>
      <c r="I445" s="160">
        <v>1</v>
      </c>
    </row>
    <row r="446" spans="1:9" ht="35.1" customHeight="1" x14ac:dyDescent="0.25">
      <c r="A446" s="188" t="s">
        <v>240</v>
      </c>
      <c r="B446" s="189">
        <v>2012</v>
      </c>
      <c r="C446" s="190">
        <v>19</v>
      </c>
      <c r="D446" s="151" t="s">
        <v>373</v>
      </c>
      <c r="E446" s="153">
        <v>0.67762549000000005</v>
      </c>
      <c r="F446" s="154">
        <v>9.6798110000000007E-2</v>
      </c>
      <c r="G446" s="153">
        <v>0.22557640000000001</v>
      </c>
      <c r="H446" s="160">
        <v>133</v>
      </c>
      <c r="I446" s="160">
        <v>10</v>
      </c>
    </row>
    <row r="447" spans="1:9" ht="17.100000000000001" customHeight="1" x14ac:dyDescent="0.25">
      <c r="A447" s="188" t="s">
        <v>240</v>
      </c>
      <c r="B447" s="189">
        <v>2012</v>
      </c>
      <c r="C447" s="190">
        <v>20</v>
      </c>
      <c r="D447" s="188" t="s">
        <v>249</v>
      </c>
      <c r="E447" s="153">
        <v>0.83312330999999995</v>
      </c>
      <c r="F447" s="154">
        <v>7.7069890000000002E-2</v>
      </c>
      <c r="G447" s="153">
        <v>8.9806800000000006E-2</v>
      </c>
      <c r="H447" s="160">
        <v>143</v>
      </c>
      <c r="I447" s="160" t="s">
        <v>149</v>
      </c>
    </row>
    <row r="448" spans="1:9" ht="17.100000000000001" customHeight="1" x14ac:dyDescent="0.25">
      <c r="A448" s="188" t="s">
        <v>240</v>
      </c>
      <c r="B448" s="189">
        <v>2012</v>
      </c>
      <c r="C448" s="190">
        <v>21</v>
      </c>
      <c r="D448" s="188" t="s">
        <v>12</v>
      </c>
      <c r="E448" s="153">
        <v>0.62087762000000002</v>
      </c>
      <c r="F448" s="154">
        <v>0.20500930000000001</v>
      </c>
      <c r="G448" s="153">
        <v>0.17411307000000001</v>
      </c>
      <c r="H448" s="160">
        <v>135</v>
      </c>
      <c r="I448" s="160">
        <v>8</v>
      </c>
    </row>
    <row r="449" spans="1:9" ht="17.100000000000001" customHeight="1" x14ac:dyDescent="0.25">
      <c r="A449" s="188" t="s">
        <v>240</v>
      </c>
      <c r="B449" s="189">
        <v>2012</v>
      </c>
      <c r="C449" s="190">
        <v>22</v>
      </c>
      <c r="D449" s="188" t="s">
        <v>13</v>
      </c>
      <c r="E449" s="153">
        <v>0.53646128000000004</v>
      </c>
      <c r="F449" s="154">
        <v>0.12893977000000001</v>
      </c>
      <c r="G449" s="153">
        <v>0.33459894000000001</v>
      </c>
      <c r="H449" s="160">
        <v>125</v>
      </c>
      <c r="I449" s="160">
        <v>15</v>
      </c>
    </row>
    <row r="450" spans="1:9" ht="17.100000000000001" customHeight="1" x14ac:dyDescent="0.25">
      <c r="A450" s="188" t="s">
        <v>240</v>
      </c>
      <c r="B450" s="189">
        <v>2012</v>
      </c>
      <c r="C450" s="190">
        <v>23</v>
      </c>
      <c r="D450" s="188" t="s">
        <v>14</v>
      </c>
      <c r="E450" s="153">
        <v>0.31778118</v>
      </c>
      <c r="F450" s="154">
        <v>0.23786284999999999</v>
      </c>
      <c r="G450" s="153">
        <v>0.44435596999999999</v>
      </c>
      <c r="H450" s="160">
        <v>118</v>
      </c>
      <c r="I450" s="160">
        <v>25</v>
      </c>
    </row>
    <row r="451" spans="1:9" ht="17.100000000000001" customHeight="1" x14ac:dyDescent="0.25">
      <c r="A451" s="188" t="s">
        <v>240</v>
      </c>
      <c r="B451" s="189">
        <v>2012</v>
      </c>
      <c r="C451" s="190">
        <v>24</v>
      </c>
      <c r="D451" s="188" t="s">
        <v>250</v>
      </c>
      <c r="E451" s="153">
        <v>0.36805494999999999</v>
      </c>
      <c r="F451" s="154">
        <v>0.21951915</v>
      </c>
      <c r="G451" s="153">
        <v>0.41242590000000001</v>
      </c>
      <c r="H451" s="160">
        <v>126</v>
      </c>
      <c r="I451" s="160">
        <v>17</v>
      </c>
    </row>
    <row r="452" spans="1:9" ht="17.100000000000001" customHeight="1" x14ac:dyDescent="0.25">
      <c r="A452" s="188" t="s">
        <v>240</v>
      </c>
      <c r="B452" s="189">
        <v>2012</v>
      </c>
      <c r="C452" s="190">
        <v>25</v>
      </c>
      <c r="D452" s="188" t="s">
        <v>16</v>
      </c>
      <c r="E452" s="153">
        <v>0.44404894</v>
      </c>
      <c r="F452" s="154">
        <v>0.21347337999999999</v>
      </c>
      <c r="G452" s="153">
        <v>0.34247769</v>
      </c>
      <c r="H452" s="160">
        <v>131</v>
      </c>
      <c r="I452" s="160">
        <v>11</v>
      </c>
    </row>
    <row r="453" spans="1:9" ht="17.100000000000001" customHeight="1" x14ac:dyDescent="0.25">
      <c r="A453" s="188" t="s">
        <v>240</v>
      </c>
      <c r="B453" s="189">
        <v>2012</v>
      </c>
      <c r="C453" s="190">
        <v>26</v>
      </c>
      <c r="D453" s="188" t="s">
        <v>82</v>
      </c>
      <c r="E453" s="153">
        <v>0.80751187000000002</v>
      </c>
      <c r="F453" s="154">
        <v>0.10041195</v>
      </c>
      <c r="G453" s="153">
        <v>9.2076169999999999E-2</v>
      </c>
      <c r="H453" s="160">
        <v>142</v>
      </c>
      <c r="I453" s="160">
        <v>0</v>
      </c>
    </row>
    <row r="454" spans="1:9" ht="17.100000000000001" customHeight="1" x14ac:dyDescent="0.25">
      <c r="A454" s="188" t="s">
        <v>240</v>
      </c>
      <c r="B454" s="189">
        <v>2012</v>
      </c>
      <c r="C454" s="190">
        <v>27</v>
      </c>
      <c r="D454" s="188" t="s">
        <v>17</v>
      </c>
      <c r="E454" s="153">
        <v>0.49961361999999998</v>
      </c>
      <c r="F454" s="154">
        <v>0.34004201000000001</v>
      </c>
      <c r="G454" s="153">
        <v>0.16034437000000001</v>
      </c>
      <c r="H454" s="160">
        <v>133</v>
      </c>
      <c r="I454" s="160">
        <v>10</v>
      </c>
    </row>
    <row r="455" spans="1:9" ht="17.100000000000001" customHeight="1" x14ac:dyDescent="0.25">
      <c r="A455" s="188" t="s">
        <v>251</v>
      </c>
      <c r="B455" s="189">
        <v>2012</v>
      </c>
      <c r="C455" s="190">
        <v>28</v>
      </c>
      <c r="D455" s="188" t="s">
        <v>18</v>
      </c>
      <c r="E455" s="153">
        <v>0.93038270000000001</v>
      </c>
      <c r="F455" s="154">
        <v>6.4355200000000001E-2</v>
      </c>
      <c r="G455" s="153">
        <v>5.2620999999999996E-3</v>
      </c>
      <c r="H455" s="160">
        <v>143</v>
      </c>
      <c r="I455" s="160" t="s">
        <v>149</v>
      </c>
    </row>
    <row r="456" spans="1:9" ht="35.1" customHeight="1" x14ac:dyDescent="0.25">
      <c r="A456" s="188" t="s">
        <v>240</v>
      </c>
      <c r="B456" s="189">
        <v>2012</v>
      </c>
      <c r="C456" s="190">
        <v>29</v>
      </c>
      <c r="D456" s="151" t="s">
        <v>361</v>
      </c>
      <c r="E456" s="153">
        <v>0.72380173999999997</v>
      </c>
      <c r="F456" s="154">
        <v>0.17383100000000001</v>
      </c>
      <c r="G456" s="153">
        <v>0.10236726</v>
      </c>
      <c r="H456" s="160">
        <v>137</v>
      </c>
      <c r="I456" s="160">
        <v>2</v>
      </c>
    </row>
    <row r="457" spans="1:9" ht="17.100000000000001" customHeight="1" x14ac:dyDescent="0.25">
      <c r="A457" s="188" t="s">
        <v>240</v>
      </c>
      <c r="B457" s="189">
        <v>2012</v>
      </c>
      <c r="C457" s="190">
        <v>30</v>
      </c>
      <c r="D457" s="188" t="s">
        <v>19</v>
      </c>
      <c r="E457" s="153">
        <v>0.37303838</v>
      </c>
      <c r="F457" s="154">
        <v>0.31481935999999999</v>
      </c>
      <c r="G457" s="153">
        <v>0.31214226</v>
      </c>
      <c r="H457" s="160">
        <v>135</v>
      </c>
      <c r="I457" s="160">
        <v>3</v>
      </c>
    </row>
    <row r="458" spans="1:9" ht="17.100000000000001" customHeight="1" x14ac:dyDescent="0.25">
      <c r="A458" s="188" t="s">
        <v>240</v>
      </c>
      <c r="B458" s="189">
        <v>2012</v>
      </c>
      <c r="C458" s="190">
        <v>31</v>
      </c>
      <c r="D458" s="188" t="s">
        <v>20</v>
      </c>
      <c r="E458" s="153">
        <v>0.51818522</v>
      </c>
      <c r="F458" s="154">
        <v>0.20755071999999999</v>
      </c>
      <c r="G458" s="153">
        <v>0.27426405999999998</v>
      </c>
      <c r="H458" s="160">
        <v>135</v>
      </c>
      <c r="I458" s="160">
        <v>3</v>
      </c>
    </row>
    <row r="459" spans="1:9" ht="17.100000000000001" customHeight="1" x14ac:dyDescent="0.25">
      <c r="A459" s="188" t="s">
        <v>240</v>
      </c>
      <c r="B459" s="189">
        <v>2012</v>
      </c>
      <c r="C459" s="190">
        <v>32</v>
      </c>
      <c r="D459" s="188" t="s">
        <v>21</v>
      </c>
      <c r="E459" s="153">
        <v>0.38357560000000002</v>
      </c>
      <c r="F459" s="154">
        <v>0.27178942</v>
      </c>
      <c r="G459" s="153">
        <v>0.34463497999999998</v>
      </c>
      <c r="H459" s="160">
        <v>131</v>
      </c>
      <c r="I459" s="160">
        <v>7</v>
      </c>
    </row>
    <row r="460" spans="1:9" ht="17.100000000000001" customHeight="1" x14ac:dyDescent="0.25">
      <c r="A460" s="188" t="s">
        <v>240</v>
      </c>
      <c r="B460" s="189">
        <v>2012</v>
      </c>
      <c r="C460" s="190">
        <v>33</v>
      </c>
      <c r="D460" s="188" t="s">
        <v>22</v>
      </c>
      <c r="E460" s="153">
        <v>0.30830184999999999</v>
      </c>
      <c r="F460" s="154">
        <v>0.20002006999999999</v>
      </c>
      <c r="G460" s="153">
        <v>0.49167808000000002</v>
      </c>
      <c r="H460" s="160">
        <v>114</v>
      </c>
      <c r="I460" s="160">
        <v>21</v>
      </c>
    </row>
    <row r="461" spans="1:9" ht="35.1" customHeight="1" x14ac:dyDescent="0.25">
      <c r="A461" s="188" t="s">
        <v>240</v>
      </c>
      <c r="B461" s="189">
        <v>2012</v>
      </c>
      <c r="C461" s="190">
        <v>34</v>
      </c>
      <c r="D461" s="151" t="s">
        <v>362</v>
      </c>
      <c r="E461" s="153">
        <v>0.44784833000000002</v>
      </c>
      <c r="F461" s="154">
        <v>0.29888321000000001</v>
      </c>
      <c r="G461" s="153">
        <v>0.25326845999999997</v>
      </c>
      <c r="H461" s="160">
        <v>117</v>
      </c>
      <c r="I461" s="160">
        <v>20</v>
      </c>
    </row>
    <row r="462" spans="1:9" ht="17.100000000000001" customHeight="1" x14ac:dyDescent="0.25">
      <c r="A462" s="188" t="s">
        <v>240</v>
      </c>
      <c r="B462" s="189">
        <v>2012</v>
      </c>
      <c r="C462" s="190">
        <v>35</v>
      </c>
      <c r="D462" s="188" t="s">
        <v>83</v>
      </c>
      <c r="E462" s="153">
        <v>0.81639273000000001</v>
      </c>
      <c r="F462" s="154">
        <v>0.14307644</v>
      </c>
      <c r="G462" s="153">
        <v>4.0530829999999997E-2</v>
      </c>
      <c r="H462" s="160">
        <v>135</v>
      </c>
      <c r="I462" s="160">
        <v>2</v>
      </c>
    </row>
    <row r="463" spans="1:9" ht="17.100000000000001" customHeight="1" x14ac:dyDescent="0.25">
      <c r="A463" s="188" t="s">
        <v>240</v>
      </c>
      <c r="B463" s="189">
        <v>2012</v>
      </c>
      <c r="C463" s="190">
        <v>36</v>
      </c>
      <c r="D463" s="188" t="s">
        <v>23</v>
      </c>
      <c r="E463" s="153">
        <v>0.66706699999999997</v>
      </c>
      <c r="F463" s="154">
        <v>0.20004632</v>
      </c>
      <c r="G463" s="153">
        <v>0.13288669</v>
      </c>
      <c r="H463" s="160">
        <v>133</v>
      </c>
      <c r="I463" s="160">
        <v>5</v>
      </c>
    </row>
    <row r="464" spans="1:9" ht="35.1" customHeight="1" x14ac:dyDescent="0.25">
      <c r="A464" s="188" t="s">
        <v>240</v>
      </c>
      <c r="B464" s="189">
        <v>2012</v>
      </c>
      <c r="C464" s="190">
        <v>37</v>
      </c>
      <c r="D464" s="151" t="s">
        <v>363</v>
      </c>
      <c r="E464" s="153">
        <v>0.46592057999999997</v>
      </c>
      <c r="F464" s="154">
        <v>0.21889341000000001</v>
      </c>
      <c r="G464" s="153">
        <v>0.31518600000000002</v>
      </c>
      <c r="H464" s="160">
        <v>127</v>
      </c>
      <c r="I464" s="160">
        <v>11</v>
      </c>
    </row>
    <row r="465" spans="1:9" ht="53.1" customHeight="1" x14ac:dyDescent="0.25">
      <c r="A465" s="188" t="s">
        <v>240</v>
      </c>
      <c r="B465" s="189">
        <v>2012</v>
      </c>
      <c r="C465" s="190">
        <v>38</v>
      </c>
      <c r="D465" s="151" t="s">
        <v>364</v>
      </c>
      <c r="E465" s="153">
        <v>0.65745604000000002</v>
      </c>
      <c r="F465" s="154">
        <v>0.16062264000000001</v>
      </c>
      <c r="G465" s="153">
        <v>0.18192132</v>
      </c>
      <c r="H465" s="160">
        <v>120</v>
      </c>
      <c r="I465" s="160">
        <v>17</v>
      </c>
    </row>
    <row r="466" spans="1:9" ht="17.100000000000001" customHeight="1" x14ac:dyDescent="0.25">
      <c r="A466" s="188" t="s">
        <v>240</v>
      </c>
      <c r="B466" s="189">
        <v>2012</v>
      </c>
      <c r="C466" s="190">
        <v>39</v>
      </c>
      <c r="D466" s="188" t="s">
        <v>25</v>
      </c>
      <c r="E466" s="153">
        <v>0.86914743999999999</v>
      </c>
      <c r="F466" s="154">
        <v>0.10103863</v>
      </c>
      <c r="G466" s="153">
        <v>2.9813929999999999E-2</v>
      </c>
      <c r="H466" s="160">
        <v>135</v>
      </c>
      <c r="I466" s="160">
        <v>2</v>
      </c>
    </row>
    <row r="467" spans="1:9" ht="17.100000000000001" customHeight="1" x14ac:dyDescent="0.25">
      <c r="A467" s="188" t="s">
        <v>240</v>
      </c>
      <c r="B467" s="189">
        <v>2012</v>
      </c>
      <c r="C467" s="190">
        <v>40</v>
      </c>
      <c r="D467" s="188" t="s">
        <v>255</v>
      </c>
      <c r="E467" s="153">
        <v>0.64964653000000006</v>
      </c>
      <c r="F467" s="154">
        <v>0.2283953</v>
      </c>
      <c r="G467" s="153">
        <v>0.12195817</v>
      </c>
      <c r="H467" s="160">
        <v>138</v>
      </c>
      <c r="I467" s="160" t="s">
        <v>149</v>
      </c>
    </row>
    <row r="468" spans="1:9" ht="17.100000000000001" customHeight="1" x14ac:dyDescent="0.25">
      <c r="A468" s="188" t="s">
        <v>240</v>
      </c>
      <c r="B468" s="189">
        <v>2012</v>
      </c>
      <c r="C468" s="190">
        <v>41</v>
      </c>
      <c r="D468" s="188" t="s">
        <v>256</v>
      </c>
      <c r="E468" s="153">
        <v>0.34774680000000002</v>
      </c>
      <c r="F468" s="154">
        <v>0.31278334000000002</v>
      </c>
      <c r="G468" s="153">
        <v>0.33946986000000001</v>
      </c>
      <c r="H468" s="160">
        <v>119</v>
      </c>
      <c r="I468" s="160">
        <v>19</v>
      </c>
    </row>
    <row r="469" spans="1:9" ht="17.100000000000001" customHeight="1" x14ac:dyDescent="0.25">
      <c r="A469" s="188" t="s">
        <v>240</v>
      </c>
      <c r="B469" s="189">
        <v>2012</v>
      </c>
      <c r="C469" s="190">
        <v>42</v>
      </c>
      <c r="D469" s="188" t="s">
        <v>84</v>
      </c>
      <c r="E469" s="153">
        <v>0.83032845</v>
      </c>
      <c r="F469" s="154">
        <v>0.12160164</v>
      </c>
      <c r="G469" s="153">
        <v>4.8069920000000002E-2</v>
      </c>
      <c r="H469" s="160">
        <v>137</v>
      </c>
      <c r="I469" s="160">
        <v>0</v>
      </c>
    </row>
    <row r="470" spans="1:9" ht="17.100000000000001" customHeight="1" x14ac:dyDescent="0.25">
      <c r="A470" s="188" t="s">
        <v>240</v>
      </c>
      <c r="B470" s="189">
        <v>2012</v>
      </c>
      <c r="C470" s="190">
        <v>43</v>
      </c>
      <c r="D470" s="188" t="s">
        <v>28</v>
      </c>
      <c r="E470" s="153">
        <v>0.69558112000000005</v>
      </c>
      <c r="F470" s="154">
        <v>0.14646305000000001</v>
      </c>
      <c r="G470" s="153">
        <v>0.15795582999999999</v>
      </c>
      <c r="H470" s="160">
        <v>138</v>
      </c>
      <c r="I470" s="160">
        <v>0</v>
      </c>
    </row>
    <row r="471" spans="1:9" ht="17.100000000000001" customHeight="1" x14ac:dyDescent="0.25">
      <c r="A471" s="188" t="s">
        <v>240</v>
      </c>
      <c r="B471" s="189">
        <v>2012</v>
      </c>
      <c r="C471" s="190">
        <v>44</v>
      </c>
      <c r="D471" s="188" t="s">
        <v>29</v>
      </c>
      <c r="E471" s="153">
        <v>0.66652199000000001</v>
      </c>
      <c r="F471" s="154">
        <v>0.13235868000000001</v>
      </c>
      <c r="G471" s="153">
        <v>0.20111933000000001</v>
      </c>
      <c r="H471" s="160">
        <v>137</v>
      </c>
      <c r="I471" s="160">
        <v>0</v>
      </c>
    </row>
    <row r="472" spans="1:9" ht="17.100000000000001" customHeight="1" x14ac:dyDescent="0.25">
      <c r="A472" s="188" t="s">
        <v>240</v>
      </c>
      <c r="B472" s="189">
        <v>2012</v>
      </c>
      <c r="C472" s="190">
        <v>45</v>
      </c>
      <c r="D472" s="188" t="s">
        <v>30</v>
      </c>
      <c r="E472" s="153">
        <v>0.69075109999999995</v>
      </c>
      <c r="F472" s="154">
        <v>0.23088594000000001</v>
      </c>
      <c r="G472" s="153">
        <v>7.8362959999999995E-2</v>
      </c>
      <c r="H472" s="160">
        <v>119</v>
      </c>
      <c r="I472" s="160">
        <v>19</v>
      </c>
    </row>
    <row r="473" spans="1:9" ht="17.100000000000001" customHeight="1" x14ac:dyDescent="0.25">
      <c r="A473" s="188" t="s">
        <v>240</v>
      </c>
      <c r="B473" s="189">
        <v>2012</v>
      </c>
      <c r="C473" s="190">
        <v>46</v>
      </c>
      <c r="D473" s="188" t="s">
        <v>31</v>
      </c>
      <c r="E473" s="153">
        <v>0.60526296999999996</v>
      </c>
      <c r="F473" s="154">
        <v>0.18503773000000001</v>
      </c>
      <c r="G473" s="153">
        <v>0.20969930000000001</v>
      </c>
      <c r="H473" s="160">
        <v>138</v>
      </c>
      <c r="I473" s="160">
        <v>0</v>
      </c>
    </row>
    <row r="474" spans="1:9" ht="17.100000000000001" customHeight="1" x14ac:dyDescent="0.25">
      <c r="A474" s="188" t="s">
        <v>240</v>
      </c>
      <c r="B474" s="189">
        <v>2012</v>
      </c>
      <c r="C474" s="190">
        <v>47</v>
      </c>
      <c r="D474" s="188" t="s">
        <v>32</v>
      </c>
      <c r="E474" s="153">
        <v>0.71259134999999996</v>
      </c>
      <c r="F474" s="154">
        <v>0.13605347000000001</v>
      </c>
      <c r="G474" s="153">
        <v>0.15135518000000001</v>
      </c>
      <c r="H474" s="160">
        <v>134</v>
      </c>
      <c r="I474" s="160">
        <v>2</v>
      </c>
    </row>
    <row r="475" spans="1:9" ht="17.100000000000001" customHeight="1" x14ac:dyDescent="0.25">
      <c r="A475" s="188" t="s">
        <v>240</v>
      </c>
      <c r="B475" s="189">
        <v>2012</v>
      </c>
      <c r="C475" s="190">
        <v>48</v>
      </c>
      <c r="D475" s="188" t="s">
        <v>33</v>
      </c>
      <c r="E475" s="153">
        <v>0.77922853999999997</v>
      </c>
      <c r="F475" s="154">
        <v>7.1850960000000005E-2</v>
      </c>
      <c r="G475" s="153">
        <v>0.14892048999999999</v>
      </c>
      <c r="H475" s="160">
        <v>138</v>
      </c>
      <c r="I475" s="160" t="s">
        <v>149</v>
      </c>
    </row>
    <row r="476" spans="1:9" ht="17.100000000000001" customHeight="1" x14ac:dyDescent="0.25">
      <c r="A476" s="188" t="s">
        <v>240</v>
      </c>
      <c r="B476" s="189">
        <v>2012</v>
      </c>
      <c r="C476" s="190">
        <v>49</v>
      </c>
      <c r="D476" s="188" t="s">
        <v>76</v>
      </c>
      <c r="E476" s="153">
        <v>0.80007837000000004</v>
      </c>
      <c r="F476" s="154">
        <v>0.10239645</v>
      </c>
      <c r="G476" s="153">
        <v>9.7525180000000003E-2</v>
      </c>
      <c r="H476" s="160">
        <v>137</v>
      </c>
      <c r="I476" s="160" t="s">
        <v>149</v>
      </c>
    </row>
    <row r="477" spans="1:9" ht="17.100000000000001" customHeight="1" x14ac:dyDescent="0.25">
      <c r="A477" s="188" t="s">
        <v>240</v>
      </c>
      <c r="B477" s="189">
        <v>2012</v>
      </c>
      <c r="C477" s="190">
        <v>50</v>
      </c>
      <c r="D477" s="188" t="s">
        <v>34</v>
      </c>
      <c r="E477" s="153">
        <v>0.76614462999999999</v>
      </c>
      <c r="F477" s="154">
        <v>6.6937839999999998E-2</v>
      </c>
      <c r="G477" s="153">
        <v>0.16691753000000001</v>
      </c>
      <c r="H477" s="160">
        <v>136</v>
      </c>
      <c r="I477" s="160" t="s">
        <v>149</v>
      </c>
    </row>
    <row r="478" spans="1:9" ht="17.100000000000001" customHeight="1" x14ac:dyDescent="0.25">
      <c r="A478" s="188" t="s">
        <v>240</v>
      </c>
      <c r="B478" s="189">
        <v>2012</v>
      </c>
      <c r="C478" s="190">
        <v>51</v>
      </c>
      <c r="D478" s="188" t="s">
        <v>35</v>
      </c>
      <c r="E478" s="153">
        <v>0.68362741999999999</v>
      </c>
      <c r="F478" s="154">
        <v>9.4972299999999996E-2</v>
      </c>
      <c r="G478" s="153">
        <v>0.22140027000000001</v>
      </c>
      <c r="H478" s="160">
        <v>137</v>
      </c>
      <c r="I478" s="160" t="s">
        <v>149</v>
      </c>
    </row>
    <row r="479" spans="1:9" ht="17.100000000000001" customHeight="1" x14ac:dyDescent="0.25">
      <c r="A479" s="188" t="s">
        <v>251</v>
      </c>
      <c r="B479" s="189">
        <v>2012</v>
      </c>
      <c r="C479" s="190">
        <v>52</v>
      </c>
      <c r="D479" s="188" t="s">
        <v>36</v>
      </c>
      <c r="E479" s="153">
        <v>0.74092066999999995</v>
      </c>
      <c r="F479" s="154">
        <v>0.12054777</v>
      </c>
      <c r="G479" s="153">
        <v>0.13853156</v>
      </c>
      <c r="H479" s="160">
        <v>138</v>
      </c>
      <c r="I479" s="160" t="s">
        <v>149</v>
      </c>
    </row>
    <row r="480" spans="1:9" ht="35.1" customHeight="1" x14ac:dyDescent="0.25">
      <c r="A480" s="188" t="s">
        <v>240</v>
      </c>
      <c r="B480" s="189">
        <v>2012</v>
      </c>
      <c r="C480" s="190">
        <v>53</v>
      </c>
      <c r="D480" s="151" t="s">
        <v>365</v>
      </c>
      <c r="E480" s="153">
        <v>0.37313921999999999</v>
      </c>
      <c r="F480" s="154">
        <v>0.31815738999999998</v>
      </c>
      <c r="G480" s="153">
        <v>0.30870339000000002</v>
      </c>
      <c r="H480" s="160">
        <v>137</v>
      </c>
      <c r="I480" s="160">
        <v>1</v>
      </c>
    </row>
    <row r="481" spans="1:9" ht="17.100000000000001" customHeight="1" x14ac:dyDescent="0.25">
      <c r="A481" s="188" t="s">
        <v>240</v>
      </c>
      <c r="B481" s="189">
        <v>2012</v>
      </c>
      <c r="C481" s="190">
        <v>54</v>
      </c>
      <c r="D481" s="188" t="s">
        <v>38</v>
      </c>
      <c r="E481" s="153">
        <v>0.57270999</v>
      </c>
      <c r="F481" s="154">
        <v>0.26717540000000001</v>
      </c>
      <c r="G481" s="153">
        <v>0.16011460999999999</v>
      </c>
      <c r="H481" s="160">
        <v>133</v>
      </c>
      <c r="I481" s="160">
        <v>5</v>
      </c>
    </row>
    <row r="482" spans="1:9" ht="17.100000000000001" customHeight="1" x14ac:dyDescent="0.25">
      <c r="A482" s="188" t="s">
        <v>240</v>
      </c>
      <c r="B482" s="189">
        <v>2012</v>
      </c>
      <c r="C482" s="190">
        <v>55</v>
      </c>
      <c r="D482" s="188" t="s">
        <v>39</v>
      </c>
      <c r="E482" s="153">
        <v>0.59500562999999995</v>
      </c>
      <c r="F482" s="154">
        <v>0.27413399999999999</v>
      </c>
      <c r="G482" s="153">
        <v>0.13086037</v>
      </c>
      <c r="H482" s="160">
        <v>127</v>
      </c>
      <c r="I482" s="160">
        <v>10</v>
      </c>
    </row>
    <row r="483" spans="1:9" ht="17.100000000000001" customHeight="1" x14ac:dyDescent="0.25">
      <c r="A483" s="188" t="s">
        <v>240</v>
      </c>
      <c r="B483" s="189">
        <v>2012</v>
      </c>
      <c r="C483" s="190">
        <v>56</v>
      </c>
      <c r="D483" s="188" t="s">
        <v>366</v>
      </c>
      <c r="E483" s="153">
        <v>0.53649756999999998</v>
      </c>
      <c r="F483" s="154">
        <v>0.21664721000000001</v>
      </c>
      <c r="G483" s="153">
        <v>0.24685521999999999</v>
      </c>
      <c r="H483" s="160">
        <v>136</v>
      </c>
      <c r="I483" s="160">
        <v>1</v>
      </c>
    </row>
    <row r="484" spans="1:9" ht="35.1" customHeight="1" x14ac:dyDescent="0.25">
      <c r="A484" s="188" t="s">
        <v>240</v>
      </c>
      <c r="B484" s="189">
        <v>2012</v>
      </c>
      <c r="C484" s="190">
        <v>57</v>
      </c>
      <c r="D484" s="151" t="s">
        <v>367</v>
      </c>
      <c r="E484" s="153">
        <v>0.57990560000000002</v>
      </c>
      <c r="F484" s="154">
        <v>0.23647905</v>
      </c>
      <c r="G484" s="153">
        <v>0.18361535000000001</v>
      </c>
      <c r="H484" s="160">
        <v>124</v>
      </c>
      <c r="I484" s="160">
        <v>12</v>
      </c>
    </row>
    <row r="485" spans="1:9" ht="35.1" customHeight="1" x14ac:dyDescent="0.25">
      <c r="A485" s="188" t="s">
        <v>240</v>
      </c>
      <c r="B485" s="189">
        <v>2012</v>
      </c>
      <c r="C485" s="190">
        <v>58</v>
      </c>
      <c r="D485" s="151" t="s">
        <v>368</v>
      </c>
      <c r="E485" s="153">
        <v>0.47108348999999999</v>
      </c>
      <c r="F485" s="154">
        <v>0.22064811000000001</v>
      </c>
      <c r="G485" s="153">
        <v>0.3082684</v>
      </c>
      <c r="H485" s="160">
        <v>130</v>
      </c>
      <c r="I485" s="160">
        <v>7</v>
      </c>
    </row>
    <row r="486" spans="1:9" ht="17.100000000000001" customHeight="1" x14ac:dyDescent="0.25">
      <c r="A486" s="188" t="s">
        <v>240</v>
      </c>
      <c r="B486" s="189">
        <v>2012</v>
      </c>
      <c r="C486" s="190">
        <v>59</v>
      </c>
      <c r="D486" s="188" t="s">
        <v>41</v>
      </c>
      <c r="E486" s="153">
        <v>0.56560867999999997</v>
      </c>
      <c r="F486" s="154">
        <v>0.23565143999999999</v>
      </c>
      <c r="G486" s="153">
        <v>0.19873988000000001</v>
      </c>
      <c r="H486" s="160">
        <v>132</v>
      </c>
      <c r="I486" s="160">
        <v>5</v>
      </c>
    </row>
    <row r="487" spans="1:9" ht="35.1" customHeight="1" x14ac:dyDescent="0.25">
      <c r="A487" s="188" t="s">
        <v>251</v>
      </c>
      <c r="B487" s="189">
        <v>2012</v>
      </c>
      <c r="C487" s="190">
        <v>60</v>
      </c>
      <c r="D487" s="151" t="s">
        <v>369</v>
      </c>
      <c r="E487" s="153">
        <v>0.49098278000000001</v>
      </c>
      <c r="F487" s="154">
        <v>0.3683997</v>
      </c>
      <c r="G487" s="153">
        <v>0.14061752</v>
      </c>
      <c r="H487" s="160">
        <v>128</v>
      </c>
      <c r="I487" s="160">
        <v>10</v>
      </c>
    </row>
    <row r="488" spans="1:9" ht="17.100000000000001" customHeight="1" x14ac:dyDescent="0.25">
      <c r="A488" s="188" t="s">
        <v>240</v>
      </c>
      <c r="B488" s="189">
        <v>2012</v>
      </c>
      <c r="C488" s="190">
        <v>61</v>
      </c>
      <c r="D488" s="188" t="s">
        <v>85</v>
      </c>
      <c r="E488" s="153">
        <v>0.44143856999999997</v>
      </c>
      <c r="F488" s="154">
        <v>0.29495439000000001</v>
      </c>
      <c r="G488" s="153">
        <v>0.26360704000000001</v>
      </c>
      <c r="H488" s="160">
        <v>135</v>
      </c>
      <c r="I488" s="160">
        <v>2</v>
      </c>
    </row>
    <row r="489" spans="1:9" ht="17.100000000000001" customHeight="1" x14ac:dyDescent="0.25">
      <c r="A489" s="188" t="s">
        <v>240</v>
      </c>
      <c r="B489" s="189">
        <v>2012</v>
      </c>
      <c r="C489" s="190">
        <v>62</v>
      </c>
      <c r="D489" s="188" t="s">
        <v>43</v>
      </c>
      <c r="E489" s="153">
        <v>0.69573059999999998</v>
      </c>
      <c r="F489" s="154">
        <v>0.21268509999999999</v>
      </c>
      <c r="G489" s="153">
        <v>9.1584310000000002E-2</v>
      </c>
      <c r="H489" s="160">
        <v>127</v>
      </c>
      <c r="I489" s="160">
        <v>10</v>
      </c>
    </row>
    <row r="490" spans="1:9" ht="35.1" customHeight="1" x14ac:dyDescent="0.25">
      <c r="A490" s="151" t="s">
        <v>370</v>
      </c>
      <c r="B490" s="189">
        <v>2012</v>
      </c>
      <c r="C490" s="190">
        <v>63</v>
      </c>
      <c r="D490" s="188" t="s">
        <v>260</v>
      </c>
      <c r="E490" s="153">
        <v>0.54508718</v>
      </c>
      <c r="F490" s="154">
        <v>0.17770496999999999</v>
      </c>
      <c r="G490" s="153">
        <v>0.27720784999999998</v>
      </c>
      <c r="H490" s="160">
        <v>138</v>
      </c>
      <c r="I490" s="160" t="s">
        <v>149</v>
      </c>
    </row>
    <row r="491" spans="1:9" ht="35.1" customHeight="1" x14ac:dyDescent="0.25">
      <c r="A491" s="151" t="s">
        <v>370</v>
      </c>
      <c r="B491" s="189">
        <v>2012</v>
      </c>
      <c r="C491" s="190">
        <v>64</v>
      </c>
      <c r="D491" s="151" t="s">
        <v>371</v>
      </c>
      <c r="E491" s="153">
        <v>0.54294661</v>
      </c>
      <c r="F491" s="154">
        <v>0.17499322</v>
      </c>
      <c r="G491" s="153">
        <v>0.28206016</v>
      </c>
      <c r="H491" s="160">
        <v>138</v>
      </c>
      <c r="I491" s="160" t="s">
        <v>149</v>
      </c>
    </row>
    <row r="492" spans="1:9" ht="35.1" customHeight="1" x14ac:dyDescent="0.25">
      <c r="A492" s="151" t="s">
        <v>370</v>
      </c>
      <c r="B492" s="189">
        <v>2012</v>
      </c>
      <c r="C492" s="190">
        <v>65</v>
      </c>
      <c r="D492" s="188" t="s">
        <v>262</v>
      </c>
      <c r="E492" s="153">
        <v>0.55101688000000004</v>
      </c>
      <c r="F492" s="154">
        <v>0.16724284</v>
      </c>
      <c r="G492" s="153">
        <v>0.28174028000000001</v>
      </c>
      <c r="H492" s="160">
        <v>138</v>
      </c>
      <c r="I492" s="160" t="s">
        <v>149</v>
      </c>
    </row>
    <row r="493" spans="1:9" ht="35.1" customHeight="1" x14ac:dyDescent="0.25">
      <c r="A493" s="151" t="s">
        <v>370</v>
      </c>
      <c r="B493" s="189">
        <v>2012</v>
      </c>
      <c r="C493" s="190">
        <v>66</v>
      </c>
      <c r="D493" s="188" t="s">
        <v>47</v>
      </c>
      <c r="E493" s="153">
        <v>0.36568230000000002</v>
      </c>
      <c r="F493" s="154">
        <v>0.32215722000000002</v>
      </c>
      <c r="G493" s="153">
        <v>0.31216049000000001</v>
      </c>
      <c r="H493" s="160">
        <v>138</v>
      </c>
      <c r="I493" s="160" t="s">
        <v>149</v>
      </c>
    </row>
    <row r="494" spans="1:9" ht="35.1" customHeight="1" x14ac:dyDescent="0.25">
      <c r="A494" s="151" t="s">
        <v>370</v>
      </c>
      <c r="B494" s="189">
        <v>2012</v>
      </c>
      <c r="C494" s="190">
        <v>67</v>
      </c>
      <c r="D494" s="188" t="s">
        <v>48</v>
      </c>
      <c r="E494" s="153">
        <v>0.2517721</v>
      </c>
      <c r="F494" s="154">
        <v>0.29947103000000003</v>
      </c>
      <c r="G494" s="153">
        <v>0.44875685999999998</v>
      </c>
      <c r="H494" s="160">
        <v>136</v>
      </c>
      <c r="I494" s="160" t="s">
        <v>149</v>
      </c>
    </row>
    <row r="495" spans="1:9" ht="35.1" customHeight="1" x14ac:dyDescent="0.25">
      <c r="A495" s="151" t="s">
        <v>370</v>
      </c>
      <c r="B495" s="189">
        <v>2012</v>
      </c>
      <c r="C495" s="190">
        <v>68</v>
      </c>
      <c r="D495" s="188" t="s">
        <v>49</v>
      </c>
      <c r="E495" s="153">
        <v>0.56131160000000002</v>
      </c>
      <c r="F495" s="154">
        <v>0.21658155000000001</v>
      </c>
      <c r="G495" s="153">
        <v>0.22210684999999999</v>
      </c>
      <c r="H495" s="160">
        <v>138</v>
      </c>
      <c r="I495" s="160" t="s">
        <v>149</v>
      </c>
    </row>
    <row r="496" spans="1:9" ht="35.1" customHeight="1" x14ac:dyDescent="0.25">
      <c r="A496" s="151" t="s">
        <v>370</v>
      </c>
      <c r="B496" s="189">
        <v>2012</v>
      </c>
      <c r="C496" s="190">
        <v>69</v>
      </c>
      <c r="D496" s="188" t="s">
        <v>263</v>
      </c>
      <c r="E496" s="153">
        <v>0.65054228000000003</v>
      </c>
      <c r="F496" s="154">
        <v>0.16583424999999999</v>
      </c>
      <c r="G496" s="153">
        <v>0.18362347000000001</v>
      </c>
      <c r="H496" s="160">
        <v>138</v>
      </c>
      <c r="I496" s="160" t="s">
        <v>149</v>
      </c>
    </row>
    <row r="497" spans="1:9" ht="35.1" customHeight="1" x14ac:dyDescent="0.25">
      <c r="A497" s="151" t="s">
        <v>370</v>
      </c>
      <c r="B497" s="189">
        <v>2012</v>
      </c>
      <c r="C497" s="190">
        <v>70</v>
      </c>
      <c r="D497" s="188" t="s">
        <v>51</v>
      </c>
      <c r="E497" s="153">
        <v>0.40205426</v>
      </c>
      <c r="F497" s="154">
        <v>0.22700429</v>
      </c>
      <c r="G497" s="153">
        <v>0.37094146</v>
      </c>
      <c r="H497" s="160">
        <v>138</v>
      </c>
      <c r="I497" s="160" t="s">
        <v>149</v>
      </c>
    </row>
    <row r="498" spans="1:9" ht="35.1" customHeight="1" x14ac:dyDescent="0.25">
      <c r="A498" s="151" t="s">
        <v>370</v>
      </c>
      <c r="B498" s="189">
        <v>2012</v>
      </c>
      <c r="C498" s="190">
        <v>71</v>
      </c>
      <c r="D498" s="188" t="s">
        <v>264</v>
      </c>
      <c r="E498" s="153">
        <v>0.57233040000000002</v>
      </c>
      <c r="F498" s="154">
        <v>0.17671904999999999</v>
      </c>
      <c r="G498" s="153">
        <v>0.25095054999999999</v>
      </c>
      <c r="H498" s="160">
        <v>138</v>
      </c>
      <c r="I498" s="160" t="s">
        <v>149</v>
      </c>
    </row>
    <row r="499" spans="1:9" ht="17.100000000000001" customHeight="1" x14ac:dyDescent="0.25">
      <c r="A499" s="188" t="s">
        <v>240</v>
      </c>
      <c r="B499" s="189">
        <v>2011</v>
      </c>
      <c r="C499" s="190">
        <v>1</v>
      </c>
      <c r="D499" s="188" t="s">
        <v>241</v>
      </c>
      <c r="E499" s="153">
        <v>0.66495227000000001</v>
      </c>
      <c r="F499" s="154">
        <v>0.16265996999999999</v>
      </c>
      <c r="G499" s="153">
        <v>0.17238777</v>
      </c>
      <c r="H499" s="160">
        <v>168</v>
      </c>
      <c r="I499" s="160" t="s">
        <v>149</v>
      </c>
    </row>
    <row r="500" spans="1:9" ht="17.100000000000001" customHeight="1" x14ac:dyDescent="0.25">
      <c r="A500" s="188" t="s">
        <v>240</v>
      </c>
      <c r="B500" s="189">
        <v>2011</v>
      </c>
      <c r="C500" s="190">
        <v>2</v>
      </c>
      <c r="D500" s="188" t="s">
        <v>0</v>
      </c>
      <c r="E500" s="153">
        <v>0.80474935999999997</v>
      </c>
      <c r="F500" s="154">
        <v>9.3495250000000002E-2</v>
      </c>
      <c r="G500" s="153">
        <v>0.10175539</v>
      </c>
      <c r="H500" s="160">
        <v>168</v>
      </c>
      <c r="I500" s="160" t="s">
        <v>149</v>
      </c>
    </row>
    <row r="501" spans="1:9" ht="17.100000000000001" customHeight="1" x14ac:dyDescent="0.25">
      <c r="A501" s="188" t="s">
        <v>240</v>
      </c>
      <c r="B501" s="189">
        <v>2011</v>
      </c>
      <c r="C501" s="190">
        <v>3</v>
      </c>
      <c r="D501" s="188" t="s">
        <v>1</v>
      </c>
      <c r="E501" s="153">
        <v>0.68145454000000005</v>
      </c>
      <c r="F501" s="154">
        <v>0.14096152000000001</v>
      </c>
      <c r="G501" s="153">
        <v>0.17758394</v>
      </c>
      <c r="H501" s="160">
        <v>167</v>
      </c>
      <c r="I501" s="160" t="s">
        <v>149</v>
      </c>
    </row>
    <row r="502" spans="1:9" ht="17.100000000000001" customHeight="1" x14ac:dyDescent="0.25">
      <c r="A502" s="188" t="s">
        <v>240</v>
      </c>
      <c r="B502" s="189">
        <v>2011</v>
      </c>
      <c r="C502" s="190">
        <v>4</v>
      </c>
      <c r="D502" s="188" t="s">
        <v>75</v>
      </c>
      <c r="E502" s="153">
        <v>0.69089078999999998</v>
      </c>
      <c r="F502" s="154">
        <v>0.19129203</v>
      </c>
      <c r="G502" s="153">
        <v>0.11781717999999999</v>
      </c>
      <c r="H502" s="160">
        <v>167</v>
      </c>
      <c r="I502" s="160" t="s">
        <v>149</v>
      </c>
    </row>
    <row r="503" spans="1:9" ht="17.100000000000001" customHeight="1" x14ac:dyDescent="0.25">
      <c r="A503" s="188" t="s">
        <v>240</v>
      </c>
      <c r="B503" s="189">
        <v>2011</v>
      </c>
      <c r="C503" s="190">
        <v>5</v>
      </c>
      <c r="D503" s="188" t="s">
        <v>2</v>
      </c>
      <c r="E503" s="153">
        <v>0.82354718000000005</v>
      </c>
      <c r="F503" s="154">
        <v>9.952743E-2</v>
      </c>
      <c r="G503" s="153">
        <v>7.6925389999999996E-2</v>
      </c>
      <c r="H503" s="160">
        <v>168</v>
      </c>
      <c r="I503" s="160" t="s">
        <v>149</v>
      </c>
    </row>
    <row r="504" spans="1:9" ht="17.100000000000001" customHeight="1" x14ac:dyDescent="0.25">
      <c r="A504" s="188" t="s">
        <v>240</v>
      </c>
      <c r="B504" s="189">
        <v>2011</v>
      </c>
      <c r="C504" s="190">
        <v>6</v>
      </c>
      <c r="D504" s="188" t="s">
        <v>3</v>
      </c>
      <c r="E504" s="153">
        <v>0.85012805000000002</v>
      </c>
      <c r="F504" s="154">
        <v>5.7809140000000002E-2</v>
      </c>
      <c r="G504" s="153">
        <v>9.2062809999999995E-2</v>
      </c>
      <c r="H504" s="160">
        <v>167</v>
      </c>
      <c r="I504" s="160" t="s">
        <v>149</v>
      </c>
    </row>
    <row r="505" spans="1:9" ht="17.100000000000001" customHeight="1" x14ac:dyDescent="0.25">
      <c r="A505" s="188" t="s">
        <v>240</v>
      </c>
      <c r="B505" s="189">
        <v>2011</v>
      </c>
      <c r="C505" s="190">
        <v>7</v>
      </c>
      <c r="D505" s="188" t="s">
        <v>80</v>
      </c>
      <c r="E505" s="153">
        <v>0.98249238999999999</v>
      </c>
      <c r="F505" s="154">
        <v>1.2155859999999999E-2</v>
      </c>
      <c r="G505" s="153">
        <v>5.3517499999999997E-3</v>
      </c>
      <c r="H505" s="160">
        <v>168</v>
      </c>
      <c r="I505" s="160" t="s">
        <v>149</v>
      </c>
    </row>
    <row r="506" spans="1:9" ht="17.100000000000001" customHeight="1" x14ac:dyDescent="0.25">
      <c r="A506" s="188" t="s">
        <v>240</v>
      </c>
      <c r="B506" s="189">
        <v>2011</v>
      </c>
      <c r="C506" s="190">
        <v>8</v>
      </c>
      <c r="D506" s="188" t="s">
        <v>4</v>
      </c>
      <c r="E506" s="153">
        <v>0.87197272999999997</v>
      </c>
      <c r="F506" s="154">
        <v>0.12205321</v>
      </c>
      <c r="G506" s="153">
        <v>5.9740599999999998E-3</v>
      </c>
      <c r="H506" s="160">
        <v>168</v>
      </c>
      <c r="I506" s="160" t="s">
        <v>149</v>
      </c>
    </row>
    <row r="507" spans="1:9" ht="17.100000000000001" customHeight="1" x14ac:dyDescent="0.25">
      <c r="A507" s="188" t="s">
        <v>240</v>
      </c>
      <c r="B507" s="189">
        <v>2011</v>
      </c>
      <c r="C507" s="190">
        <v>9</v>
      </c>
      <c r="D507" s="188" t="s">
        <v>242</v>
      </c>
      <c r="E507" s="153">
        <v>0.51386261</v>
      </c>
      <c r="F507" s="154">
        <v>0.20095551</v>
      </c>
      <c r="G507" s="153">
        <v>0.28518188</v>
      </c>
      <c r="H507" s="160">
        <v>168</v>
      </c>
      <c r="I507" s="160">
        <v>0</v>
      </c>
    </row>
    <row r="508" spans="1:9" ht="17.100000000000001" customHeight="1" x14ac:dyDescent="0.25">
      <c r="A508" s="188" t="s">
        <v>240</v>
      </c>
      <c r="B508" s="189">
        <v>2011</v>
      </c>
      <c r="C508" s="190">
        <v>10</v>
      </c>
      <c r="D508" s="188" t="s">
        <v>243</v>
      </c>
      <c r="E508" s="153">
        <v>0.59142395999999997</v>
      </c>
      <c r="F508" s="154">
        <v>0.19574358</v>
      </c>
      <c r="G508" s="153">
        <v>0.21283246</v>
      </c>
      <c r="H508" s="160">
        <v>168</v>
      </c>
      <c r="I508" s="160">
        <v>0</v>
      </c>
    </row>
    <row r="509" spans="1:9" ht="17.100000000000001" customHeight="1" x14ac:dyDescent="0.25">
      <c r="A509" s="188" t="s">
        <v>240</v>
      </c>
      <c r="B509" s="189">
        <v>2011</v>
      </c>
      <c r="C509" s="190">
        <v>11</v>
      </c>
      <c r="D509" s="188" t="s">
        <v>244</v>
      </c>
      <c r="E509" s="153">
        <v>0.60777680999999995</v>
      </c>
      <c r="F509" s="154">
        <v>0.14538847999999999</v>
      </c>
      <c r="G509" s="153">
        <v>0.24683472000000001</v>
      </c>
      <c r="H509" s="160">
        <v>165</v>
      </c>
      <c r="I509" s="160">
        <v>2</v>
      </c>
    </row>
    <row r="510" spans="1:9" ht="17.100000000000001" customHeight="1" x14ac:dyDescent="0.25">
      <c r="A510" s="188" t="s">
        <v>240</v>
      </c>
      <c r="B510" s="189">
        <v>2011</v>
      </c>
      <c r="C510" s="190">
        <v>12</v>
      </c>
      <c r="D510" s="188" t="s">
        <v>360</v>
      </c>
      <c r="E510" s="153">
        <v>0.84480383000000003</v>
      </c>
      <c r="F510" s="154">
        <v>5.8798749999999997E-2</v>
      </c>
      <c r="G510" s="153">
        <v>9.6397419999999998E-2</v>
      </c>
      <c r="H510" s="160">
        <v>167</v>
      </c>
      <c r="I510" s="160">
        <v>0</v>
      </c>
    </row>
    <row r="511" spans="1:9" ht="17.100000000000001" customHeight="1" x14ac:dyDescent="0.25">
      <c r="A511" s="188" t="s">
        <v>240</v>
      </c>
      <c r="B511" s="189">
        <v>2011</v>
      </c>
      <c r="C511" s="190">
        <v>13</v>
      </c>
      <c r="D511" s="188" t="s">
        <v>7</v>
      </c>
      <c r="E511" s="153">
        <v>0.83398609999999995</v>
      </c>
      <c r="F511" s="154">
        <v>0.10167677</v>
      </c>
      <c r="G511" s="153">
        <v>6.4337130000000006E-2</v>
      </c>
      <c r="H511" s="160">
        <v>166</v>
      </c>
      <c r="I511" s="160">
        <v>1</v>
      </c>
    </row>
    <row r="512" spans="1:9" ht="35.1" customHeight="1" x14ac:dyDescent="0.25">
      <c r="A512" s="188" t="s">
        <v>240</v>
      </c>
      <c r="B512" s="189">
        <v>2011</v>
      </c>
      <c r="C512" s="190">
        <v>14</v>
      </c>
      <c r="D512" s="151" t="s">
        <v>372</v>
      </c>
      <c r="E512" s="153">
        <v>0.80697284000000002</v>
      </c>
      <c r="F512" s="154">
        <v>0.13775425999999999</v>
      </c>
      <c r="G512" s="153">
        <v>5.52729E-2</v>
      </c>
      <c r="H512" s="160">
        <v>168</v>
      </c>
      <c r="I512" s="160">
        <v>0</v>
      </c>
    </row>
    <row r="513" spans="1:9" ht="17.100000000000001" customHeight="1" x14ac:dyDescent="0.25">
      <c r="A513" s="188" t="s">
        <v>240</v>
      </c>
      <c r="B513" s="189">
        <v>2011</v>
      </c>
      <c r="C513" s="190">
        <v>15</v>
      </c>
      <c r="D513" s="188" t="s">
        <v>81</v>
      </c>
      <c r="E513" s="153">
        <v>0.68453030999999998</v>
      </c>
      <c r="F513" s="154">
        <v>0.17225444000000001</v>
      </c>
      <c r="G513" s="153">
        <v>0.14321524999999999</v>
      </c>
      <c r="H513" s="160">
        <v>162</v>
      </c>
      <c r="I513" s="160">
        <v>6</v>
      </c>
    </row>
    <row r="514" spans="1:9" ht="17.100000000000001" customHeight="1" x14ac:dyDescent="0.25">
      <c r="A514" s="188" t="s">
        <v>240</v>
      </c>
      <c r="B514" s="189">
        <v>2011</v>
      </c>
      <c r="C514" s="190">
        <v>16</v>
      </c>
      <c r="D514" s="188" t="s">
        <v>8</v>
      </c>
      <c r="E514" s="153">
        <v>0.84181291000000003</v>
      </c>
      <c r="F514" s="154">
        <v>0.11320987</v>
      </c>
      <c r="G514" s="153">
        <v>4.497723E-2</v>
      </c>
      <c r="H514" s="160">
        <v>164</v>
      </c>
      <c r="I514" s="160">
        <v>3</v>
      </c>
    </row>
    <row r="515" spans="1:9" ht="17.100000000000001" customHeight="1" x14ac:dyDescent="0.25">
      <c r="A515" s="188" t="s">
        <v>240</v>
      </c>
      <c r="B515" s="189">
        <v>2011</v>
      </c>
      <c r="C515" s="190">
        <v>17</v>
      </c>
      <c r="D515" s="188" t="s">
        <v>247</v>
      </c>
      <c r="E515" s="153">
        <v>0.58757479999999995</v>
      </c>
      <c r="F515" s="154">
        <v>0.22355194</v>
      </c>
      <c r="G515" s="153">
        <v>0.18887325999999999</v>
      </c>
      <c r="H515" s="160">
        <v>152</v>
      </c>
      <c r="I515" s="160">
        <v>16</v>
      </c>
    </row>
    <row r="516" spans="1:9" ht="17.100000000000001" customHeight="1" x14ac:dyDescent="0.25">
      <c r="A516" s="188" t="s">
        <v>240</v>
      </c>
      <c r="B516" s="189">
        <v>2011</v>
      </c>
      <c r="C516" s="190">
        <v>18</v>
      </c>
      <c r="D516" s="188" t="s">
        <v>10</v>
      </c>
      <c r="E516" s="153">
        <v>0.41180092000000001</v>
      </c>
      <c r="F516" s="154">
        <v>0.29086289999999998</v>
      </c>
      <c r="G516" s="153">
        <v>0.29733618000000001</v>
      </c>
      <c r="H516" s="160">
        <v>166</v>
      </c>
      <c r="I516" s="160">
        <v>2</v>
      </c>
    </row>
    <row r="517" spans="1:9" ht="35.1" customHeight="1" x14ac:dyDescent="0.25">
      <c r="A517" s="188" t="s">
        <v>240</v>
      </c>
      <c r="B517" s="189">
        <v>2011</v>
      </c>
      <c r="C517" s="190">
        <v>19</v>
      </c>
      <c r="D517" s="151" t="s">
        <v>373</v>
      </c>
      <c r="E517" s="153">
        <v>0.66570697999999995</v>
      </c>
      <c r="F517" s="154">
        <v>0.18751865000000001</v>
      </c>
      <c r="G517" s="153">
        <v>0.14677436999999999</v>
      </c>
      <c r="H517" s="160">
        <v>161</v>
      </c>
      <c r="I517" s="160">
        <v>7</v>
      </c>
    </row>
    <row r="518" spans="1:9" ht="17.100000000000001" customHeight="1" x14ac:dyDescent="0.25">
      <c r="A518" s="188" t="s">
        <v>240</v>
      </c>
      <c r="B518" s="189">
        <v>2011</v>
      </c>
      <c r="C518" s="190">
        <v>20</v>
      </c>
      <c r="D518" s="188" t="s">
        <v>249</v>
      </c>
      <c r="E518" s="153">
        <v>0.82703543999999996</v>
      </c>
      <c r="F518" s="154">
        <v>8.6694259999999995E-2</v>
      </c>
      <c r="G518" s="153">
        <v>8.6270299999999994E-2</v>
      </c>
      <c r="H518" s="160">
        <v>144</v>
      </c>
      <c r="I518" s="160" t="s">
        <v>149</v>
      </c>
    </row>
    <row r="519" spans="1:9" ht="17.100000000000001" customHeight="1" x14ac:dyDescent="0.25">
      <c r="A519" s="188" t="s">
        <v>240</v>
      </c>
      <c r="B519" s="189">
        <v>2011</v>
      </c>
      <c r="C519" s="190">
        <v>21</v>
      </c>
      <c r="D519" s="188" t="s">
        <v>12</v>
      </c>
      <c r="E519" s="153">
        <v>0.63459091000000001</v>
      </c>
      <c r="F519" s="154">
        <v>0.20327920999999999</v>
      </c>
      <c r="G519" s="153">
        <v>0.16212988</v>
      </c>
      <c r="H519" s="160">
        <v>161</v>
      </c>
      <c r="I519" s="160">
        <v>6</v>
      </c>
    </row>
    <row r="520" spans="1:9" ht="17.100000000000001" customHeight="1" x14ac:dyDescent="0.25">
      <c r="A520" s="188" t="s">
        <v>240</v>
      </c>
      <c r="B520" s="189">
        <v>2011</v>
      </c>
      <c r="C520" s="190">
        <v>22</v>
      </c>
      <c r="D520" s="188" t="s">
        <v>13</v>
      </c>
      <c r="E520" s="153">
        <v>0.46437145000000002</v>
      </c>
      <c r="F520" s="154">
        <v>0.22021136999999999</v>
      </c>
      <c r="G520" s="153">
        <v>0.31541719000000001</v>
      </c>
      <c r="H520" s="160">
        <v>156</v>
      </c>
      <c r="I520" s="160">
        <v>12</v>
      </c>
    </row>
    <row r="521" spans="1:9" ht="17.100000000000001" customHeight="1" x14ac:dyDescent="0.25">
      <c r="A521" s="188" t="s">
        <v>240</v>
      </c>
      <c r="B521" s="189">
        <v>2011</v>
      </c>
      <c r="C521" s="190">
        <v>23</v>
      </c>
      <c r="D521" s="188" t="s">
        <v>14</v>
      </c>
      <c r="E521" s="153">
        <v>0.31107162999999999</v>
      </c>
      <c r="F521" s="154">
        <v>0.26246829999999999</v>
      </c>
      <c r="G521" s="153">
        <v>0.42646007000000002</v>
      </c>
      <c r="H521" s="160">
        <v>150</v>
      </c>
      <c r="I521" s="160">
        <v>18</v>
      </c>
    </row>
    <row r="522" spans="1:9" ht="17.100000000000001" customHeight="1" x14ac:dyDescent="0.25">
      <c r="A522" s="188" t="s">
        <v>240</v>
      </c>
      <c r="B522" s="189">
        <v>2011</v>
      </c>
      <c r="C522" s="190">
        <v>24</v>
      </c>
      <c r="D522" s="188" t="s">
        <v>250</v>
      </c>
      <c r="E522" s="153">
        <v>0.39833901999999999</v>
      </c>
      <c r="F522" s="154">
        <v>0.29798985</v>
      </c>
      <c r="G522" s="153">
        <v>0.30367114000000001</v>
      </c>
      <c r="H522" s="160">
        <v>154</v>
      </c>
      <c r="I522" s="160">
        <v>13</v>
      </c>
    </row>
    <row r="523" spans="1:9" ht="17.100000000000001" customHeight="1" x14ac:dyDescent="0.25">
      <c r="A523" s="188" t="s">
        <v>240</v>
      </c>
      <c r="B523" s="189">
        <v>2011</v>
      </c>
      <c r="C523" s="190">
        <v>25</v>
      </c>
      <c r="D523" s="188" t="s">
        <v>16</v>
      </c>
      <c r="E523" s="153">
        <v>0.49367381999999999</v>
      </c>
      <c r="F523" s="154">
        <v>0.24203635000000001</v>
      </c>
      <c r="G523" s="153">
        <v>0.26428983</v>
      </c>
      <c r="H523" s="160">
        <v>155</v>
      </c>
      <c r="I523" s="160">
        <v>12</v>
      </c>
    </row>
    <row r="524" spans="1:9" ht="17.100000000000001" customHeight="1" x14ac:dyDescent="0.25">
      <c r="A524" s="188" t="s">
        <v>240</v>
      </c>
      <c r="B524" s="189">
        <v>2011</v>
      </c>
      <c r="C524" s="190">
        <v>26</v>
      </c>
      <c r="D524" s="188" t="s">
        <v>82</v>
      </c>
      <c r="E524" s="153">
        <v>0.74850956999999996</v>
      </c>
      <c r="F524" s="154">
        <v>0.13736486000000001</v>
      </c>
      <c r="G524" s="153">
        <v>0.11412558</v>
      </c>
      <c r="H524" s="160">
        <v>163</v>
      </c>
      <c r="I524" s="160">
        <v>2</v>
      </c>
    </row>
    <row r="525" spans="1:9" ht="17.100000000000001" customHeight="1" x14ac:dyDescent="0.25">
      <c r="A525" s="188" t="s">
        <v>240</v>
      </c>
      <c r="B525" s="189">
        <v>2011</v>
      </c>
      <c r="C525" s="190">
        <v>27</v>
      </c>
      <c r="D525" s="188" t="s">
        <v>17</v>
      </c>
      <c r="E525" s="153">
        <v>0.48859174</v>
      </c>
      <c r="F525" s="154">
        <v>0.36961433999999999</v>
      </c>
      <c r="G525" s="153">
        <v>0.14179391999999999</v>
      </c>
      <c r="H525" s="160">
        <v>162</v>
      </c>
      <c r="I525" s="160">
        <v>5</v>
      </c>
    </row>
    <row r="526" spans="1:9" ht="17.100000000000001" customHeight="1" x14ac:dyDescent="0.25">
      <c r="A526" s="188" t="s">
        <v>251</v>
      </c>
      <c r="B526" s="189">
        <v>2011</v>
      </c>
      <c r="C526" s="190">
        <v>28</v>
      </c>
      <c r="D526" s="188" t="s">
        <v>18</v>
      </c>
      <c r="E526" s="153">
        <v>0.90019139000000004</v>
      </c>
      <c r="F526" s="154">
        <v>8.9004829999999993E-2</v>
      </c>
      <c r="G526" s="153">
        <v>1.0803780000000001E-2</v>
      </c>
      <c r="H526" s="160">
        <v>166</v>
      </c>
      <c r="I526" s="160" t="s">
        <v>149</v>
      </c>
    </row>
    <row r="527" spans="1:9" ht="35.1" customHeight="1" x14ac:dyDescent="0.25">
      <c r="A527" s="188" t="s">
        <v>240</v>
      </c>
      <c r="B527" s="189">
        <v>2011</v>
      </c>
      <c r="C527" s="190">
        <v>29</v>
      </c>
      <c r="D527" s="151" t="s">
        <v>361</v>
      </c>
      <c r="E527" s="153">
        <v>0.81005766999999995</v>
      </c>
      <c r="F527" s="154">
        <v>0.10274552000000001</v>
      </c>
      <c r="G527" s="153">
        <v>8.7196800000000005E-2</v>
      </c>
      <c r="H527" s="160">
        <v>166</v>
      </c>
      <c r="I527" s="160">
        <v>0</v>
      </c>
    </row>
    <row r="528" spans="1:9" ht="17.100000000000001" customHeight="1" x14ac:dyDescent="0.25">
      <c r="A528" s="188" t="s">
        <v>240</v>
      </c>
      <c r="B528" s="189">
        <v>2011</v>
      </c>
      <c r="C528" s="190">
        <v>30</v>
      </c>
      <c r="D528" s="188" t="s">
        <v>19</v>
      </c>
      <c r="E528" s="153">
        <v>0.49393932000000002</v>
      </c>
      <c r="F528" s="154">
        <v>0.27691597000000001</v>
      </c>
      <c r="G528" s="153">
        <v>0.22914470000000001</v>
      </c>
      <c r="H528" s="160">
        <v>159</v>
      </c>
      <c r="I528" s="160">
        <v>6</v>
      </c>
    </row>
    <row r="529" spans="1:9" ht="17.100000000000001" customHeight="1" x14ac:dyDescent="0.25">
      <c r="A529" s="188" t="s">
        <v>240</v>
      </c>
      <c r="B529" s="189">
        <v>2011</v>
      </c>
      <c r="C529" s="190">
        <v>31</v>
      </c>
      <c r="D529" s="188" t="s">
        <v>20</v>
      </c>
      <c r="E529" s="153">
        <v>0.59545197000000005</v>
      </c>
      <c r="F529" s="154">
        <v>0.19329229000000001</v>
      </c>
      <c r="G529" s="153">
        <v>0.21125574999999999</v>
      </c>
      <c r="H529" s="160">
        <v>162</v>
      </c>
      <c r="I529" s="160">
        <v>2</v>
      </c>
    </row>
    <row r="530" spans="1:9" ht="17.100000000000001" customHeight="1" x14ac:dyDescent="0.25">
      <c r="A530" s="188" t="s">
        <v>240</v>
      </c>
      <c r="B530" s="189">
        <v>2011</v>
      </c>
      <c r="C530" s="190">
        <v>32</v>
      </c>
      <c r="D530" s="188" t="s">
        <v>21</v>
      </c>
      <c r="E530" s="153">
        <v>0.47586606999999997</v>
      </c>
      <c r="F530" s="154">
        <v>0.30525458999999999</v>
      </c>
      <c r="G530" s="153">
        <v>0.21887934000000001</v>
      </c>
      <c r="H530" s="160">
        <v>163</v>
      </c>
      <c r="I530" s="160">
        <v>2</v>
      </c>
    </row>
    <row r="531" spans="1:9" ht="17.100000000000001" customHeight="1" x14ac:dyDescent="0.25">
      <c r="A531" s="188" t="s">
        <v>240</v>
      </c>
      <c r="B531" s="189">
        <v>2011</v>
      </c>
      <c r="C531" s="190">
        <v>33</v>
      </c>
      <c r="D531" s="188" t="s">
        <v>22</v>
      </c>
      <c r="E531" s="153">
        <v>0.30562262000000001</v>
      </c>
      <c r="F531" s="154">
        <v>0.31608663999999997</v>
      </c>
      <c r="G531" s="153">
        <v>0.37829074000000001</v>
      </c>
      <c r="H531" s="160">
        <v>153</v>
      </c>
      <c r="I531" s="160">
        <v>12</v>
      </c>
    </row>
    <row r="532" spans="1:9" ht="35.1" customHeight="1" x14ac:dyDescent="0.25">
      <c r="A532" s="188" t="s">
        <v>240</v>
      </c>
      <c r="B532" s="189">
        <v>2011</v>
      </c>
      <c r="C532" s="190">
        <v>34</v>
      </c>
      <c r="D532" s="151" t="s">
        <v>362</v>
      </c>
      <c r="E532" s="153">
        <v>0.49047652000000003</v>
      </c>
      <c r="F532" s="154">
        <v>0.31572189000000001</v>
      </c>
      <c r="G532" s="153">
        <v>0.19380159</v>
      </c>
      <c r="H532" s="160">
        <v>148</v>
      </c>
      <c r="I532" s="160">
        <v>16</v>
      </c>
    </row>
    <row r="533" spans="1:9" ht="17.100000000000001" customHeight="1" x14ac:dyDescent="0.25">
      <c r="A533" s="188" t="s">
        <v>240</v>
      </c>
      <c r="B533" s="189">
        <v>2011</v>
      </c>
      <c r="C533" s="190">
        <v>35</v>
      </c>
      <c r="D533" s="188" t="s">
        <v>83</v>
      </c>
      <c r="E533" s="153">
        <v>0.82375960000000004</v>
      </c>
      <c r="F533" s="154">
        <v>0.15032725</v>
      </c>
      <c r="G533" s="153">
        <v>2.5913149999999999E-2</v>
      </c>
      <c r="H533" s="160">
        <v>160</v>
      </c>
      <c r="I533" s="160">
        <v>5</v>
      </c>
    </row>
    <row r="534" spans="1:9" ht="17.100000000000001" customHeight="1" x14ac:dyDescent="0.25">
      <c r="A534" s="188" t="s">
        <v>240</v>
      </c>
      <c r="B534" s="189">
        <v>2011</v>
      </c>
      <c r="C534" s="190">
        <v>36</v>
      </c>
      <c r="D534" s="188" t="s">
        <v>23</v>
      </c>
      <c r="E534" s="153">
        <v>0.69605631000000001</v>
      </c>
      <c r="F534" s="154">
        <v>0.16327862000000001</v>
      </c>
      <c r="G534" s="153">
        <v>0.14066507</v>
      </c>
      <c r="H534" s="160">
        <v>156</v>
      </c>
      <c r="I534" s="160">
        <v>6</v>
      </c>
    </row>
    <row r="535" spans="1:9" ht="35.1" customHeight="1" x14ac:dyDescent="0.25">
      <c r="A535" s="188" t="s">
        <v>240</v>
      </c>
      <c r="B535" s="189">
        <v>2011</v>
      </c>
      <c r="C535" s="190">
        <v>37</v>
      </c>
      <c r="D535" s="151" t="s">
        <v>363</v>
      </c>
      <c r="E535" s="153">
        <v>0.41990920999999998</v>
      </c>
      <c r="F535" s="154">
        <v>0.28795593000000003</v>
      </c>
      <c r="G535" s="153">
        <v>0.29213485</v>
      </c>
      <c r="H535" s="160">
        <v>158</v>
      </c>
      <c r="I535" s="160">
        <v>6</v>
      </c>
    </row>
    <row r="536" spans="1:9" ht="53.1" customHeight="1" x14ac:dyDescent="0.25">
      <c r="A536" s="188" t="s">
        <v>240</v>
      </c>
      <c r="B536" s="189">
        <v>2011</v>
      </c>
      <c r="C536" s="190">
        <v>38</v>
      </c>
      <c r="D536" s="151" t="s">
        <v>364</v>
      </c>
      <c r="E536" s="153">
        <v>0.64023032999999996</v>
      </c>
      <c r="F536" s="154">
        <v>0.222303</v>
      </c>
      <c r="G536" s="153">
        <v>0.13746667000000001</v>
      </c>
      <c r="H536" s="160">
        <v>147</v>
      </c>
      <c r="I536" s="160">
        <v>17</v>
      </c>
    </row>
    <row r="537" spans="1:9" ht="17.100000000000001" customHeight="1" x14ac:dyDescent="0.25">
      <c r="A537" s="188" t="s">
        <v>240</v>
      </c>
      <c r="B537" s="189">
        <v>2011</v>
      </c>
      <c r="C537" s="190">
        <v>39</v>
      </c>
      <c r="D537" s="188" t="s">
        <v>25</v>
      </c>
      <c r="E537" s="153">
        <v>0.79317453000000004</v>
      </c>
      <c r="F537" s="154">
        <v>0.17220631</v>
      </c>
      <c r="G537" s="153">
        <v>3.4619160000000003E-2</v>
      </c>
      <c r="H537" s="160">
        <v>162</v>
      </c>
      <c r="I537" s="160">
        <v>1</v>
      </c>
    </row>
    <row r="538" spans="1:9" ht="17.100000000000001" customHeight="1" x14ac:dyDescent="0.25">
      <c r="A538" s="188" t="s">
        <v>240</v>
      </c>
      <c r="B538" s="189">
        <v>2011</v>
      </c>
      <c r="C538" s="190">
        <v>40</v>
      </c>
      <c r="D538" s="188" t="s">
        <v>255</v>
      </c>
      <c r="E538" s="153">
        <v>0.65625144999999996</v>
      </c>
      <c r="F538" s="154">
        <v>0.20553668</v>
      </c>
      <c r="G538" s="153">
        <v>0.13821186999999999</v>
      </c>
      <c r="H538" s="160">
        <v>162</v>
      </c>
      <c r="I538" s="160" t="s">
        <v>149</v>
      </c>
    </row>
    <row r="539" spans="1:9" ht="17.100000000000001" customHeight="1" x14ac:dyDescent="0.25">
      <c r="A539" s="188" t="s">
        <v>240</v>
      </c>
      <c r="B539" s="189">
        <v>2011</v>
      </c>
      <c r="C539" s="190">
        <v>41</v>
      </c>
      <c r="D539" s="188" t="s">
        <v>256</v>
      </c>
      <c r="E539" s="153">
        <v>0.40196218</v>
      </c>
      <c r="F539" s="154">
        <v>0.27529156999999999</v>
      </c>
      <c r="G539" s="153">
        <v>0.32274625000000001</v>
      </c>
      <c r="H539" s="160">
        <v>144</v>
      </c>
      <c r="I539" s="160">
        <v>20</v>
      </c>
    </row>
    <row r="540" spans="1:9" ht="17.100000000000001" customHeight="1" x14ac:dyDescent="0.25">
      <c r="A540" s="188" t="s">
        <v>240</v>
      </c>
      <c r="B540" s="189">
        <v>2011</v>
      </c>
      <c r="C540" s="190">
        <v>42</v>
      </c>
      <c r="D540" s="188" t="s">
        <v>84</v>
      </c>
      <c r="E540" s="153">
        <v>0.85690409000000001</v>
      </c>
      <c r="F540" s="154">
        <v>5.9161409999999998E-2</v>
      </c>
      <c r="G540" s="153">
        <v>8.393449E-2</v>
      </c>
      <c r="H540" s="160">
        <v>160</v>
      </c>
      <c r="I540" s="160">
        <v>2</v>
      </c>
    </row>
    <row r="541" spans="1:9" ht="17.100000000000001" customHeight="1" x14ac:dyDescent="0.25">
      <c r="A541" s="188" t="s">
        <v>240</v>
      </c>
      <c r="B541" s="189">
        <v>2011</v>
      </c>
      <c r="C541" s="190">
        <v>43</v>
      </c>
      <c r="D541" s="188" t="s">
        <v>28</v>
      </c>
      <c r="E541" s="153">
        <v>0.72963635999999998</v>
      </c>
      <c r="F541" s="154">
        <v>0.15483746000000001</v>
      </c>
      <c r="G541" s="153">
        <v>0.11552617</v>
      </c>
      <c r="H541" s="160">
        <v>159</v>
      </c>
      <c r="I541" s="160">
        <v>2</v>
      </c>
    </row>
    <row r="542" spans="1:9" ht="17.100000000000001" customHeight="1" x14ac:dyDescent="0.25">
      <c r="A542" s="188" t="s">
        <v>240</v>
      </c>
      <c r="B542" s="189">
        <v>2011</v>
      </c>
      <c r="C542" s="190">
        <v>44</v>
      </c>
      <c r="D542" s="188" t="s">
        <v>29</v>
      </c>
      <c r="E542" s="153">
        <v>0.63504088000000003</v>
      </c>
      <c r="F542" s="154">
        <v>0.16475063000000001</v>
      </c>
      <c r="G542" s="153">
        <v>0.20020848999999999</v>
      </c>
      <c r="H542" s="160">
        <v>160</v>
      </c>
      <c r="I542" s="160">
        <v>2</v>
      </c>
    </row>
    <row r="543" spans="1:9" ht="17.100000000000001" customHeight="1" x14ac:dyDescent="0.25">
      <c r="A543" s="188" t="s">
        <v>240</v>
      </c>
      <c r="B543" s="189">
        <v>2011</v>
      </c>
      <c r="C543" s="190">
        <v>45</v>
      </c>
      <c r="D543" s="188" t="s">
        <v>30</v>
      </c>
      <c r="E543" s="153">
        <v>0.65802620000000001</v>
      </c>
      <c r="F543" s="154">
        <v>0.22913149999999999</v>
      </c>
      <c r="G543" s="153">
        <v>0.11284230000000001</v>
      </c>
      <c r="H543" s="160">
        <v>143</v>
      </c>
      <c r="I543" s="160">
        <v>19</v>
      </c>
    </row>
    <row r="544" spans="1:9" ht="17.100000000000001" customHeight="1" x14ac:dyDescent="0.25">
      <c r="A544" s="188" t="s">
        <v>240</v>
      </c>
      <c r="B544" s="189">
        <v>2011</v>
      </c>
      <c r="C544" s="190">
        <v>46</v>
      </c>
      <c r="D544" s="188" t="s">
        <v>31</v>
      </c>
      <c r="E544" s="153">
        <v>0.62107955999999997</v>
      </c>
      <c r="F544" s="154">
        <v>0.19575250999999999</v>
      </c>
      <c r="G544" s="153">
        <v>0.18316793000000001</v>
      </c>
      <c r="H544" s="160">
        <v>159</v>
      </c>
      <c r="I544" s="160">
        <v>4</v>
      </c>
    </row>
    <row r="545" spans="1:9" ht="17.100000000000001" customHeight="1" x14ac:dyDescent="0.25">
      <c r="A545" s="188" t="s">
        <v>240</v>
      </c>
      <c r="B545" s="189">
        <v>2011</v>
      </c>
      <c r="C545" s="190">
        <v>47</v>
      </c>
      <c r="D545" s="188" t="s">
        <v>32</v>
      </c>
      <c r="E545" s="153">
        <v>0.71869371000000004</v>
      </c>
      <c r="F545" s="154">
        <v>0.14988889999999999</v>
      </c>
      <c r="G545" s="153">
        <v>0.13141739</v>
      </c>
      <c r="H545" s="160">
        <v>159</v>
      </c>
      <c r="I545" s="160">
        <v>3</v>
      </c>
    </row>
    <row r="546" spans="1:9" ht="17.100000000000001" customHeight="1" x14ac:dyDescent="0.25">
      <c r="A546" s="188" t="s">
        <v>240</v>
      </c>
      <c r="B546" s="189">
        <v>2011</v>
      </c>
      <c r="C546" s="190">
        <v>48</v>
      </c>
      <c r="D546" s="188" t="s">
        <v>33</v>
      </c>
      <c r="E546" s="153">
        <v>0.77397256000000003</v>
      </c>
      <c r="F546" s="154">
        <v>0.11523073</v>
      </c>
      <c r="G546" s="153">
        <v>0.11079671000000001</v>
      </c>
      <c r="H546" s="160">
        <v>163</v>
      </c>
      <c r="I546" s="160" t="s">
        <v>149</v>
      </c>
    </row>
    <row r="547" spans="1:9" ht="17.100000000000001" customHeight="1" x14ac:dyDescent="0.25">
      <c r="A547" s="188" t="s">
        <v>240</v>
      </c>
      <c r="B547" s="189">
        <v>2011</v>
      </c>
      <c r="C547" s="190">
        <v>49</v>
      </c>
      <c r="D547" s="188" t="s">
        <v>76</v>
      </c>
      <c r="E547" s="153">
        <v>0.82654234999999998</v>
      </c>
      <c r="F547" s="154">
        <v>8.1185930000000003E-2</v>
      </c>
      <c r="G547" s="153">
        <v>9.2271720000000002E-2</v>
      </c>
      <c r="H547" s="160">
        <v>162</v>
      </c>
      <c r="I547" s="160" t="s">
        <v>149</v>
      </c>
    </row>
    <row r="548" spans="1:9" ht="17.100000000000001" customHeight="1" x14ac:dyDescent="0.25">
      <c r="A548" s="188" t="s">
        <v>240</v>
      </c>
      <c r="B548" s="189">
        <v>2011</v>
      </c>
      <c r="C548" s="190">
        <v>50</v>
      </c>
      <c r="D548" s="188" t="s">
        <v>34</v>
      </c>
      <c r="E548" s="153">
        <v>0.82425632000000004</v>
      </c>
      <c r="F548" s="154">
        <v>8.021673E-2</v>
      </c>
      <c r="G548" s="153">
        <v>9.5526940000000005E-2</v>
      </c>
      <c r="H548" s="160">
        <v>163</v>
      </c>
      <c r="I548" s="160" t="s">
        <v>149</v>
      </c>
    </row>
    <row r="549" spans="1:9" ht="17.100000000000001" customHeight="1" x14ac:dyDescent="0.25">
      <c r="A549" s="188" t="s">
        <v>240</v>
      </c>
      <c r="B549" s="189">
        <v>2011</v>
      </c>
      <c r="C549" s="190">
        <v>51</v>
      </c>
      <c r="D549" s="188" t="s">
        <v>35</v>
      </c>
      <c r="E549" s="153">
        <v>0.63422321999999998</v>
      </c>
      <c r="F549" s="154">
        <v>0.16747002</v>
      </c>
      <c r="G549" s="153">
        <v>0.19830676</v>
      </c>
      <c r="H549" s="160">
        <v>158</v>
      </c>
      <c r="I549" s="160" t="s">
        <v>149</v>
      </c>
    </row>
    <row r="550" spans="1:9" ht="17.100000000000001" customHeight="1" x14ac:dyDescent="0.25">
      <c r="A550" s="188" t="s">
        <v>251</v>
      </c>
      <c r="B550" s="189">
        <v>2011</v>
      </c>
      <c r="C550" s="190">
        <v>52</v>
      </c>
      <c r="D550" s="188" t="s">
        <v>36</v>
      </c>
      <c r="E550" s="153">
        <v>0.73259107000000001</v>
      </c>
      <c r="F550" s="154">
        <v>0.15187697</v>
      </c>
      <c r="G550" s="153">
        <v>0.11553194999999999</v>
      </c>
      <c r="H550" s="160">
        <v>162</v>
      </c>
      <c r="I550" s="160" t="s">
        <v>149</v>
      </c>
    </row>
    <row r="551" spans="1:9" ht="35.1" customHeight="1" x14ac:dyDescent="0.25">
      <c r="A551" s="188" t="s">
        <v>240</v>
      </c>
      <c r="B551" s="189">
        <v>2011</v>
      </c>
      <c r="C551" s="190">
        <v>53</v>
      </c>
      <c r="D551" s="151" t="s">
        <v>365</v>
      </c>
      <c r="E551" s="153">
        <v>0.44084498999999999</v>
      </c>
      <c r="F551" s="154">
        <v>0.27443704000000002</v>
      </c>
      <c r="G551" s="153">
        <v>0.28471797999999998</v>
      </c>
      <c r="H551" s="160">
        <v>159</v>
      </c>
      <c r="I551" s="160">
        <v>2</v>
      </c>
    </row>
    <row r="552" spans="1:9" ht="17.100000000000001" customHeight="1" x14ac:dyDescent="0.25">
      <c r="A552" s="188" t="s">
        <v>240</v>
      </c>
      <c r="B552" s="189">
        <v>2011</v>
      </c>
      <c r="C552" s="190">
        <v>54</v>
      </c>
      <c r="D552" s="188" t="s">
        <v>38</v>
      </c>
      <c r="E552" s="153">
        <v>0.58660867000000005</v>
      </c>
      <c r="F552" s="154">
        <v>0.18625865</v>
      </c>
      <c r="G552" s="153">
        <v>0.22713268</v>
      </c>
      <c r="H552" s="160">
        <v>153</v>
      </c>
      <c r="I552" s="160">
        <v>9</v>
      </c>
    </row>
    <row r="553" spans="1:9" ht="17.100000000000001" customHeight="1" x14ac:dyDescent="0.25">
      <c r="A553" s="188" t="s">
        <v>240</v>
      </c>
      <c r="B553" s="189">
        <v>2011</v>
      </c>
      <c r="C553" s="190">
        <v>55</v>
      </c>
      <c r="D553" s="188" t="s">
        <v>39</v>
      </c>
      <c r="E553" s="153">
        <v>0.64341128999999997</v>
      </c>
      <c r="F553" s="154">
        <v>0.20859216</v>
      </c>
      <c r="G553" s="153">
        <v>0.14799655</v>
      </c>
      <c r="H553" s="160">
        <v>156</v>
      </c>
      <c r="I553" s="160">
        <v>6</v>
      </c>
    </row>
    <row r="554" spans="1:9" ht="17.100000000000001" customHeight="1" x14ac:dyDescent="0.25">
      <c r="A554" s="188" t="s">
        <v>240</v>
      </c>
      <c r="B554" s="189">
        <v>2011</v>
      </c>
      <c r="C554" s="190">
        <v>56</v>
      </c>
      <c r="D554" s="188" t="s">
        <v>366</v>
      </c>
      <c r="E554" s="153">
        <v>0.60905865000000003</v>
      </c>
      <c r="F554" s="154">
        <v>0.17295514000000001</v>
      </c>
      <c r="G554" s="153">
        <v>0.21798621000000001</v>
      </c>
      <c r="H554" s="160">
        <v>159</v>
      </c>
      <c r="I554" s="160">
        <v>1</v>
      </c>
    </row>
    <row r="555" spans="1:9" ht="35.1" customHeight="1" x14ac:dyDescent="0.25">
      <c r="A555" s="188" t="s">
        <v>240</v>
      </c>
      <c r="B555" s="189">
        <v>2011</v>
      </c>
      <c r="C555" s="190">
        <v>57</v>
      </c>
      <c r="D555" s="151" t="s">
        <v>367</v>
      </c>
      <c r="E555" s="153">
        <v>0.57990511</v>
      </c>
      <c r="F555" s="154">
        <v>0.23530556</v>
      </c>
      <c r="G555" s="153">
        <v>0.18478932000000001</v>
      </c>
      <c r="H555" s="160">
        <v>146</v>
      </c>
      <c r="I555" s="160">
        <v>14</v>
      </c>
    </row>
    <row r="556" spans="1:9" ht="35.1" customHeight="1" x14ac:dyDescent="0.25">
      <c r="A556" s="188" t="s">
        <v>240</v>
      </c>
      <c r="B556" s="189">
        <v>2011</v>
      </c>
      <c r="C556" s="190">
        <v>58</v>
      </c>
      <c r="D556" s="151" t="s">
        <v>368</v>
      </c>
      <c r="E556" s="153">
        <v>0.45424160000000002</v>
      </c>
      <c r="F556" s="154">
        <v>0.32517059999999998</v>
      </c>
      <c r="G556" s="153">
        <v>0.2205878</v>
      </c>
      <c r="H556" s="160">
        <v>159</v>
      </c>
      <c r="I556" s="160">
        <v>3</v>
      </c>
    </row>
    <row r="557" spans="1:9" ht="17.100000000000001" customHeight="1" x14ac:dyDescent="0.25">
      <c r="A557" s="188" t="s">
        <v>240</v>
      </c>
      <c r="B557" s="189">
        <v>2011</v>
      </c>
      <c r="C557" s="190">
        <v>59</v>
      </c>
      <c r="D557" s="188" t="s">
        <v>41</v>
      </c>
      <c r="E557" s="153">
        <v>0.60472793999999996</v>
      </c>
      <c r="F557" s="154">
        <v>0.1892074</v>
      </c>
      <c r="G557" s="153">
        <v>0.20606467000000001</v>
      </c>
      <c r="H557" s="160">
        <v>158</v>
      </c>
      <c r="I557" s="160">
        <v>3</v>
      </c>
    </row>
    <row r="558" spans="1:9" ht="35.1" customHeight="1" x14ac:dyDescent="0.25">
      <c r="A558" s="188" t="s">
        <v>251</v>
      </c>
      <c r="B558" s="189">
        <v>2011</v>
      </c>
      <c r="C558" s="190">
        <v>60</v>
      </c>
      <c r="D558" s="151" t="s">
        <v>369</v>
      </c>
      <c r="E558" s="153">
        <v>0.59086139999999998</v>
      </c>
      <c r="F558" s="154">
        <v>0.25230865000000002</v>
      </c>
      <c r="G558" s="153">
        <v>0.15682995</v>
      </c>
      <c r="H558" s="160">
        <v>152</v>
      </c>
      <c r="I558" s="160">
        <v>8</v>
      </c>
    </row>
    <row r="559" spans="1:9" ht="17.100000000000001" customHeight="1" x14ac:dyDescent="0.25">
      <c r="A559" s="188" t="s">
        <v>240</v>
      </c>
      <c r="B559" s="189">
        <v>2011</v>
      </c>
      <c r="C559" s="190">
        <v>61</v>
      </c>
      <c r="D559" s="188" t="s">
        <v>85</v>
      </c>
      <c r="E559" s="153">
        <v>0.48884262000000001</v>
      </c>
      <c r="F559" s="154">
        <v>0.24935656</v>
      </c>
      <c r="G559" s="153">
        <v>0.26180081999999999</v>
      </c>
      <c r="H559" s="160">
        <v>162</v>
      </c>
      <c r="I559" s="160">
        <v>0</v>
      </c>
    </row>
    <row r="560" spans="1:9" ht="17.100000000000001" customHeight="1" x14ac:dyDescent="0.25">
      <c r="A560" s="188" t="s">
        <v>240</v>
      </c>
      <c r="B560" s="189">
        <v>2011</v>
      </c>
      <c r="C560" s="190">
        <v>62</v>
      </c>
      <c r="D560" s="188" t="s">
        <v>43</v>
      </c>
      <c r="E560" s="153">
        <v>0.66225069999999997</v>
      </c>
      <c r="F560" s="154">
        <v>0.24034905000000001</v>
      </c>
      <c r="G560" s="153">
        <v>9.7400249999999994E-2</v>
      </c>
      <c r="H560" s="160">
        <v>152</v>
      </c>
      <c r="I560" s="160">
        <v>9</v>
      </c>
    </row>
    <row r="561" spans="1:9" ht="35.1" customHeight="1" x14ac:dyDescent="0.25">
      <c r="A561" s="151" t="s">
        <v>370</v>
      </c>
      <c r="B561" s="189">
        <v>2011</v>
      </c>
      <c r="C561" s="190">
        <v>63</v>
      </c>
      <c r="D561" s="188" t="s">
        <v>260</v>
      </c>
      <c r="E561" s="153">
        <v>0.57357002000000001</v>
      </c>
      <c r="F561" s="154">
        <v>0.24771567999999999</v>
      </c>
      <c r="G561" s="153">
        <v>0.17871429999999999</v>
      </c>
      <c r="H561" s="160">
        <v>162</v>
      </c>
      <c r="I561" s="160" t="s">
        <v>149</v>
      </c>
    </row>
    <row r="562" spans="1:9" ht="35.1" customHeight="1" x14ac:dyDescent="0.25">
      <c r="A562" s="151" t="s">
        <v>370</v>
      </c>
      <c r="B562" s="189">
        <v>2011</v>
      </c>
      <c r="C562" s="190">
        <v>64</v>
      </c>
      <c r="D562" s="151" t="s">
        <v>371</v>
      </c>
      <c r="E562" s="153">
        <v>0.54125106000000001</v>
      </c>
      <c r="F562" s="154">
        <v>0.21363087</v>
      </c>
      <c r="G562" s="153">
        <v>0.24511806999999999</v>
      </c>
      <c r="H562" s="160">
        <v>162</v>
      </c>
      <c r="I562" s="160" t="s">
        <v>149</v>
      </c>
    </row>
    <row r="563" spans="1:9" ht="35.1" customHeight="1" x14ac:dyDescent="0.25">
      <c r="A563" s="151" t="s">
        <v>370</v>
      </c>
      <c r="B563" s="189">
        <v>2011</v>
      </c>
      <c r="C563" s="190">
        <v>65</v>
      </c>
      <c r="D563" s="188" t="s">
        <v>262</v>
      </c>
      <c r="E563" s="153">
        <v>0.58484115000000003</v>
      </c>
      <c r="F563" s="154">
        <v>0.17584796999999999</v>
      </c>
      <c r="G563" s="153">
        <v>0.23931088</v>
      </c>
      <c r="H563" s="160">
        <v>162</v>
      </c>
      <c r="I563" s="160" t="s">
        <v>149</v>
      </c>
    </row>
    <row r="564" spans="1:9" ht="35.1" customHeight="1" x14ac:dyDescent="0.25">
      <c r="A564" s="151" t="s">
        <v>370</v>
      </c>
      <c r="B564" s="189">
        <v>2011</v>
      </c>
      <c r="C564" s="190">
        <v>66</v>
      </c>
      <c r="D564" s="188" t="s">
        <v>47</v>
      </c>
      <c r="E564" s="153">
        <v>0.48129889999999997</v>
      </c>
      <c r="F564" s="154">
        <v>0.23341037000000001</v>
      </c>
      <c r="G564" s="153">
        <v>0.28529072999999999</v>
      </c>
      <c r="H564" s="160">
        <v>162</v>
      </c>
      <c r="I564" s="160" t="s">
        <v>149</v>
      </c>
    </row>
    <row r="565" spans="1:9" ht="35.1" customHeight="1" x14ac:dyDescent="0.25">
      <c r="A565" s="151" t="s">
        <v>370</v>
      </c>
      <c r="B565" s="189">
        <v>2011</v>
      </c>
      <c r="C565" s="190">
        <v>67</v>
      </c>
      <c r="D565" s="188" t="s">
        <v>48</v>
      </c>
      <c r="E565" s="153">
        <v>0.27483062000000003</v>
      </c>
      <c r="F565" s="154">
        <v>0.30583480000000002</v>
      </c>
      <c r="G565" s="153">
        <v>0.41933458000000001</v>
      </c>
      <c r="H565" s="160">
        <v>161</v>
      </c>
      <c r="I565" s="160" t="s">
        <v>149</v>
      </c>
    </row>
    <row r="566" spans="1:9" ht="35.1" customHeight="1" x14ac:dyDescent="0.25">
      <c r="A566" s="151" t="s">
        <v>370</v>
      </c>
      <c r="B566" s="189">
        <v>2011</v>
      </c>
      <c r="C566" s="190">
        <v>68</v>
      </c>
      <c r="D566" s="188" t="s">
        <v>49</v>
      </c>
      <c r="E566" s="153">
        <v>0.52176142999999997</v>
      </c>
      <c r="F566" s="154">
        <v>0.32099316</v>
      </c>
      <c r="G566" s="153">
        <v>0.15724541</v>
      </c>
      <c r="H566" s="160">
        <v>162</v>
      </c>
      <c r="I566" s="160" t="s">
        <v>149</v>
      </c>
    </row>
    <row r="567" spans="1:9" ht="35.1" customHeight="1" x14ac:dyDescent="0.25">
      <c r="A567" s="151" t="s">
        <v>370</v>
      </c>
      <c r="B567" s="189">
        <v>2011</v>
      </c>
      <c r="C567" s="190">
        <v>69</v>
      </c>
      <c r="D567" s="188" t="s">
        <v>263</v>
      </c>
      <c r="E567" s="153">
        <v>0.65256497000000002</v>
      </c>
      <c r="F567" s="154">
        <v>0.23816681000000001</v>
      </c>
      <c r="G567" s="153">
        <v>0.10926822</v>
      </c>
      <c r="H567" s="160">
        <v>162</v>
      </c>
      <c r="I567" s="160" t="s">
        <v>149</v>
      </c>
    </row>
    <row r="568" spans="1:9" ht="35.1" customHeight="1" x14ac:dyDescent="0.25">
      <c r="A568" s="151" t="s">
        <v>370</v>
      </c>
      <c r="B568" s="189">
        <v>2011</v>
      </c>
      <c r="C568" s="190">
        <v>70</v>
      </c>
      <c r="D568" s="188" t="s">
        <v>51</v>
      </c>
      <c r="E568" s="153">
        <v>0.49683178</v>
      </c>
      <c r="F568" s="154">
        <v>0.19491422999999999</v>
      </c>
      <c r="G568" s="153">
        <v>0.30825398999999998</v>
      </c>
      <c r="H568" s="160">
        <v>162</v>
      </c>
      <c r="I568" s="160" t="s">
        <v>149</v>
      </c>
    </row>
    <row r="569" spans="1:9" ht="35.1" customHeight="1" x14ac:dyDescent="0.25">
      <c r="A569" s="151" t="s">
        <v>370</v>
      </c>
      <c r="B569" s="189">
        <v>2011</v>
      </c>
      <c r="C569" s="190">
        <v>71</v>
      </c>
      <c r="D569" s="188" t="s">
        <v>264</v>
      </c>
      <c r="E569" s="153">
        <v>0.60618072000000001</v>
      </c>
      <c r="F569" s="154">
        <v>0.19246448999999999</v>
      </c>
      <c r="G569" s="153">
        <v>0.20135478000000001</v>
      </c>
      <c r="H569" s="160">
        <v>161</v>
      </c>
      <c r="I569" s="160" t="s">
        <v>149</v>
      </c>
    </row>
    <row r="571" spans="1:9" ht="15.95" customHeight="1" x14ac:dyDescent="0.2">
      <c r="A571" s="156" t="s">
        <v>265</v>
      </c>
    </row>
    <row r="572" spans="1:9" ht="15.95" customHeight="1" x14ac:dyDescent="0.2">
      <c r="A572" s="156" t="s">
        <v>266</v>
      </c>
    </row>
    <row r="573" spans="1:9" ht="15.95" customHeight="1" x14ac:dyDescent="0.2">
      <c r="A573" s="156" t="s">
        <v>267</v>
      </c>
    </row>
    <row r="574" spans="1:9" ht="15.95" customHeight="1" x14ac:dyDescent="0.2">
      <c r="A574" s="156" t="s">
        <v>268</v>
      </c>
    </row>
    <row r="575" spans="1:9" ht="15.95" customHeight="1" x14ac:dyDescent="0.2">
      <c r="A575" s="156" t="s">
        <v>374</v>
      </c>
    </row>
  </sheetData>
  <pageMargins left="0.05" right="0.05" top="0.5" bottom="0.5" header="0" footer="0"/>
  <pageSetup orientation="portrait" horizontalDpi="300" verticalDpi="300"/>
  <headerFooter>
    <oddHeader>Trend Core Survey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17"/>
  <sheetViews>
    <sheetView tabSelected="1" workbookViewId="0">
      <selection sqref="A1:C1"/>
    </sheetView>
  </sheetViews>
  <sheetFormatPr defaultRowHeight="15" x14ac:dyDescent="0.25"/>
  <cols>
    <col min="1" max="1" width="60.7109375" style="137" customWidth="1"/>
    <col min="2" max="3" width="30.7109375" style="137" customWidth="1"/>
    <col min="4" max="16384" width="9.140625" style="123"/>
  </cols>
  <sheetData>
    <row r="1" spans="1:3" ht="18.75" x14ac:dyDescent="0.25">
      <c r="A1" s="217" t="s">
        <v>172</v>
      </c>
      <c r="B1" s="218"/>
      <c r="C1" s="218"/>
    </row>
    <row r="2" spans="1:3" ht="48" customHeight="1" x14ac:dyDescent="0.25">
      <c r="A2" s="124" t="s">
        <v>133</v>
      </c>
      <c r="B2" s="219" t="s">
        <v>134</v>
      </c>
      <c r="C2" s="219"/>
    </row>
    <row r="3" spans="1:3" ht="35.25" customHeight="1" x14ac:dyDescent="0.25">
      <c r="A3" s="125" t="s">
        <v>135</v>
      </c>
      <c r="B3" s="220" t="s">
        <v>136</v>
      </c>
      <c r="C3" s="220"/>
    </row>
    <row r="4" spans="1:3" ht="35.25" customHeight="1" x14ac:dyDescent="0.25">
      <c r="A4" s="126" t="s">
        <v>137</v>
      </c>
      <c r="B4" s="216" t="s">
        <v>138</v>
      </c>
      <c r="C4" s="216"/>
    </row>
    <row r="5" spans="1:3" ht="35.25" customHeight="1" x14ac:dyDescent="0.25">
      <c r="A5" s="125" t="s">
        <v>139</v>
      </c>
      <c r="B5" s="220" t="s">
        <v>140</v>
      </c>
      <c r="C5" s="220"/>
    </row>
    <row r="6" spans="1:3" ht="93" customHeight="1" x14ac:dyDescent="0.25">
      <c r="A6" s="126" t="s">
        <v>141</v>
      </c>
      <c r="B6" s="221" t="s">
        <v>142</v>
      </c>
      <c r="C6" s="221"/>
    </row>
    <row r="7" spans="1:3" ht="243" customHeight="1" x14ac:dyDescent="0.25">
      <c r="A7" s="127" t="s">
        <v>143</v>
      </c>
      <c r="B7" s="215" t="s">
        <v>144</v>
      </c>
      <c r="C7" s="215"/>
    </row>
    <row r="8" spans="1:3" ht="75" customHeight="1" x14ac:dyDescent="0.25">
      <c r="A8" s="128" t="s">
        <v>145</v>
      </c>
      <c r="B8" s="129" t="s">
        <v>146</v>
      </c>
      <c r="C8" s="129" t="s">
        <v>147</v>
      </c>
    </row>
    <row r="9" spans="1:3" ht="18.75" customHeight="1" x14ac:dyDescent="0.25">
      <c r="A9" s="130" t="s">
        <v>148</v>
      </c>
      <c r="B9" s="130" t="s">
        <v>149</v>
      </c>
      <c r="C9" s="130" t="s">
        <v>150</v>
      </c>
    </row>
    <row r="10" spans="1:3" ht="30" x14ac:dyDescent="0.25">
      <c r="A10" s="131" t="s">
        <v>151</v>
      </c>
      <c r="B10" s="131" t="s">
        <v>152</v>
      </c>
      <c r="C10" s="131" t="s">
        <v>153</v>
      </c>
    </row>
    <row r="11" spans="1:3" ht="63" customHeight="1" x14ac:dyDescent="0.25">
      <c r="A11" s="130" t="s">
        <v>154</v>
      </c>
      <c r="B11" s="130" t="s">
        <v>155</v>
      </c>
      <c r="C11" s="130" t="s">
        <v>156</v>
      </c>
    </row>
    <row r="12" spans="1:3" ht="33" customHeight="1" x14ac:dyDescent="0.25">
      <c r="A12" s="131" t="s">
        <v>157</v>
      </c>
      <c r="B12" s="131" t="s">
        <v>158</v>
      </c>
      <c r="C12" s="131" t="s">
        <v>159</v>
      </c>
    </row>
    <row r="13" spans="1:3" ht="63" customHeight="1" x14ac:dyDescent="0.25">
      <c r="A13" s="130" t="s">
        <v>160</v>
      </c>
      <c r="B13" s="132" t="s">
        <v>161</v>
      </c>
      <c r="C13" s="130" t="s">
        <v>162</v>
      </c>
    </row>
    <row r="14" spans="1:3" ht="45" x14ac:dyDescent="0.25">
      <c r="A14" s="131" t="s">
        <v>163</v>
      </c>
      <c r="B14" s="133" t="s">
        <v>163</v>
      </c>
      <c r="C14" s="131" t="s">
        <v>164</v>
      </c>
    </row>
    <row r="15" spans="1:3" ht="120" x14ac:dyDescent="0.25">
      <c r="A15" s="134" t="s">
        <v>165</v>
      </c>
      <c r="B15" s="135" t="s">
        <v>166</v>
      </c>
      <c r="C15" s="134" t="s">
        <v>167</v>
      </c>
    </row>
    <row r="16" spans="1:3" ht="45" x14ac:dyDescent="0.25">
      <c r="A16" s="136" t="s">
        <v>168</v>
      </c>
      <c r="B16" s="216" t="s">
        <v>169</v>
      </c>
      <c r="C16" s="216"/>
    </row>
    <row r="17" spans="1:3" ht="108" customHeight="1" x14ac:dyDescent="0.25">
      <c r="A17" s="127" t="s">
        <v>170</v>
      </c>
      <c r="B17" s="215" t="s">
        <v>171</v>
      </c>
      <c r="C17" s="215"/>
    </row>
  </sheetData>
  <mergeCells count="9">
    <mergeCell ref="B7:C7"/>
    <mergeCell ref="B16:C16"/>
    <mergeCell ref="B17:C1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91d7438b-729a-4e90-be21-80cb17d80bfa">Results</Category>
    <Year xmlns="91d7438b-729a-4e90-be21-80cb17d80bfa">2018</Year>
    <_dlc_DocId xmlns="5957446a-f804-4d68-b1e5-d90ecf6bbbd6">52EFVTHUDTF4-1138-577</_dlc_DocId>
    <_dlc_DocIdUrl xmlns="5957446a-f804-4d68-b1e5-d90ecf6bbbd6">
      <Url>https://portal.usitc.gov/ts/o/administration/FEVS/_layouts/15/DocIdRedir.aspx?ID=52EFVTHUDTF4-1138-577</Url>
      <Description>52EFVTHUDTF4-1138-577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E4D89959F7C42922C4A95EFDAE7AB" ma:contentTypeVersion="2" ma:contentTypeDescription="Create a new document." ma:contentTypeScope="" ma:versionID="5bcea2af406ccbb6063200df6aeee28e">
  <xsd:schema xmlns:xsd="http://www.w3.org/2001/XMLSchema" xmlns:xs="http://www.w3.org/2001/XMLSchema" xmlns:p="http://schemas.microsoft.com/office/2006/metadata/properties" xmlns:ns2="5957446a-f804-4d68-b1e5-d90ecf6bbbd6" xmlns:ns3="91d7438b-729a-4e90-be21-80cb17d80bfa" targetNamespace="http://schemas.microsoft.com/office/2006/metadata/properties" ma:root="true" ma:fieldsID="c8bb4266d29cb081b1efea4ca6259976" ns2:_="" ns3:_="">
    <xsd:import namespace="5957446a-f804-4d68-b1e5-d90ecf6bbbd6"/>
    <xsd:import namespace="91d7438b-729a-4e90-be21-80cb17d80b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3:Yea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7446a-f804-4d68-b1e5-d90ecf6bbb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d7438b-729a-4e90-be21-80cb17d80bfa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default="Results" ma:format="RadioButtons" ma:internalName="Category">
      <xsd:simpleType>
        <xsd:restriction base="dms:Choice">
          <xsd:enumeration value="Results"/>
          <xsd:enumeration value="Action"/>
        </xsd:restriction>
      </xsd:simpleType>
    </xsd:element>
    <xsd:element name="Year" ma:index="12" ma:displayName="Year" ma:default="2017" ma:format="RadioButtons" ma:internalName="Year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948AF4-F9A1-4CFE-B41C-0BE49FAD650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F7F054D-3E04-4645-957B-929762693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E37441-24EB-4495-B0DD-D9FC257F4057}">
  <ds:schemaRefs>
    <ds:schemaRef ds:uri="http://purl.org/dc/dcmitype/"/>
    <ds:schemaRef ds:uri="5957446a-f804-4d68-b1e5-d90ecf6bbbd6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91d7438b-729a-4e90-be21-80cb17d80bf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ACEC30D-881F-41AD-8FC6-37B467D56E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7446a-f804-4d68-b1e5-d90ecf6bbbd6"/>
    <ds:schemaRef ds:uri="91d7438b-729a-4e90-be21-80cb17d80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58</vt:i4>
      </vt:variant>
    </vt:vector>
  </HeadingPairs>
  <TitlesOfParts>
    <vt:vector size="66" baseType="lpstr">
      <vt:lpstr>DASHBOARD</vt:lpstr>
      <vt:lpstr>DASHBOARD_DEMOGRAPHICS</vt:lpstr>
      <vt:lpstr>DASHBOARD_TRENDING</vt:lpstr>
      <vt:lpstr>CORE SURVEY</vt:lpstr>
      <vt:lpstr>WORK LIFE-TELEWORK</vt:lpstr>
      <vt:lpstr>DEMOGRAPHICS</vt:lpstr>
      <vt:lpstr>TREND CORE SURVEY</vt:lpstr>
      <vt:lpstr>ITEM CHANGES</vt:lpstr>
      <vt:lpstr>nrAgencyName</vt:lpstr>
      <vt:lpstr>nrChallenges</vt:lpstr>
      <vt:lpstr>nrDemoAgeGroup</vt:lpstr>
      <vt:lpstr>nrDemoAgeGroupLabel</vt:lpstr>
      <vt:lpstr>nrDemoAgencyName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nrTrendLargestDecrease2015</vt:lpstr>
      <vt:lpstr>nrTrendLargestDecrease2016</vt:lpstr>
      <vt:lpstr>nrTrendLargestDecrease2017</vt:lpstr>
      <vt:lpstr>nrTrendLargestIncrease2015</vt:lpstr>
      <vt:lpstr>nrTrendLargestIncrease2016</vt:lpstr>
      <vt:lpstr>nrTrendLargestIncrease2017</vt:lpstr>
      <vt:lpstr>nrTrendNumDecrease2015</vt:lpstr>
      <vt:lpstr>nrTrendNumDecrease2016</vt:lpstr>
      <vt:lpstr>nrTrendNumDecrease2017</vt:lpstr>
      <vt:lpstr>nrTrendNumIncrease2015</vt:lpstr>
      <vt:lpstr>nrTrendNumIncrease2016</vt:lpstr>
      <vt:lpstr>nrTrendNumIncrease2017</vt:lpstr>
      <vt:lpstr>nrTrendQuestions</vt:lpstr>
      <vt:lpstr>DASHBOARD!Print_Area</vt:lpstr>
      <vt:lpstr>DASHBOARD_DEMOGRAPHICS!Print_Area</vt:lpstr>
      <vt:lpstr>DASHBOARD_TRENDING!Print_Area</vt:lpstr>
    </vt:vector>
  </TitlesOfParts>
  <Company>Westat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2018</dc:title>
  <dc:creator>Westat</dc:creator>
  <cp:lastModifiedBy>Kevin Hilliard</cp:lastModifiedBy>
  <cp:lastPrinted>2016-06-28T18:06:48Z</cp:lastPrinted>
  <dcterms:created xsi:type="dcterms:W3CDTF">2014-06-02T13:58:11Z</dcterms:created>
  <dcterms:modified xsi:type="dcterms:W3CDTF">2018-09-24T13:56:15Z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0x0101008E5E4D89959F7C42922C4A95EFDAE7AB</vt:lpwstr>
  </property>
  <property fmtid="{D5CDD505-2E9C-101B-9397-08002B2CF9AE}" pid="3" name="_dlc_DocIdItemGuid">
    <vt:lpwstr>0856eb21-b56b-4081-987f-9ea958135566</vt:lpwstr>
  </property>
</Properties>
</file>