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docx" ContentType="application/vnd.openxmlformats-officedocument.wordprocessingml.document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s1p-fsc-01\Home\samantha.schreiber\Documents\CBERA\Model\"/>
    </mc:Choice>
  </mc:AlternateContent>
  <xr:revisionPtr revIDLastSave="0" documentId="13_ncr:1_{D96DA7CE-D0DE-47E4-9BB5-194776B60F23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Read Me" sheetId="10" r:id="rId1"/>
    <sheet name="Model" sheetId="9" r:id="rId2"/>
    <sheet name="Data" sheetId="11" r:id="rId3"/>
    <sheet name="Results" sheetId="12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" i="11" l="1"/>
  <c r="F4" i="11"/>
  <c r="F5" i="11"/>
  <c r="F6" i="11"/>
  <c r="F7" i="11"/>
  <c r="F8" i="11"/>
  <c r="F9" i="11"/>
  <c r="F10" i="11"/>
  <c r="F11" i="11"/>
  <c r="F13" i="11"/>
  <c r="F14" i="11"/>
  <c r="F15" i="11"/>
  <c r="F16" i="11"/>
  <c r="F18" i="11"/>
  <c r="F19" i="11"/>
  <c r="F20" i="11"/>
  <c r="F21" i="11"/>
  <c r="F17" i="11"/>
  <c r="F12" i="11"/>
  <c r="F2" i="11"/>
  <c r="F22" i="9" l="1"/>
  <c r="F28" i="9"/>
  <c r="F26" i="9"/>
  <c r="F20" i="9"/>
  <c r="F18" i="9"/>
  <c r="F16" i="9"/>
  <c r="F4" i="9"/>
  <c r="F14" i="9"/>
  <c r="F10" i="9"/>
  <c r="F8" i="9"/>
  <c r="B6" i="9" l="1"/>
  <c r="B4" i="9" l="1"/>
  <c r="B5" i="9"/>
  <c r="B9" i="9" l="1"/>
  <c r="B26" i="9" l="1"/>
  <c r="B25" i="9"/>
  <c r="B11" i="9"/>
  <c r="B10" i="9"/>
  <c r="B20" i="9" l="1"/>
  <c r="B19" i="9"/>
  <c r="B18" i="9" l="1"/>
  <c r="B17" i="9"/>
  <c r="B16" i="9" l="1"/>
  <c r="B15" i="9"/>
  <c r="B27" i="9" l="1"/>
  <c r="C13" i="9" s="1"/>
  <c r="C18" i="9" s="1"/>
  <c r="C31" i="9" s="1"/>
  <c r="H10" i="9" s="1"/>
  <c r="B21" i="9" l="1"/>
  <c r="C9" i="9" l="1"/>
  <c r="H18" i="9" s="1"/>
  <c r="C10" i="9"/>
  <c r="H16" i="9" s="1"/>
  <c r="C11" i="9"/>
  <c r="C17" i="9" s="1"/>
  <c r="C30" i="9" l="1"/>
  <c r="H8" i="9" s="1"/>
  <c r="C16" i="9"/>
  <c r="C15" i="9"/>
  <c r="C32" i="9"/>
  <c r="H12" i="9" s="1"/>
  <c r="H20" i="9" l="1"/>
  <c r="C34" i="9"/>
  <c r="H22" i="9" s="1"/>
  <c r="C33" i="9"/>
</calcChain>
</file>

<file path=xl/sharedStrings.xml><?xml version="1.0" encoding="utf-8"?>
<sst xmlns="http://schemas.openxmlformats.org/spreadsheetml/2006/main" count="166" uniqueCount="124">
  <si>
    <t>Quantity of Domestic Shipments</t>
  </si>
  <si>
    <t>Policy Change</t>
  </si>
  <si>
    <t>Elasticity of Substitution - Domestic, Imports</t>
  </si>
  <si>
    <t>Parameter Inputs</t>
  </si>
  <si>
    <t>% Change in the Power of the Tariff</t>
  </si>
  <si>
    <t>Initial Equilibrium</t>
  </si>
  <si>
    <t>New Equilibrium</t>
  </si>
  <si>
    <t>Tariffs</t>
  </si>
  <si>
    <t>Total Industry Demand Elasticity</t>
  </si>
  <si>
    <t>Change in Production Workers for Domestic Firms</t>
  </si>
  <si>
    <t>Initial Production Workers in Domestic Industry</t>
  </si>
  <si>
    <t>Average Industry Price</t>
  </si>
  <si>
    <t>Consumer Price of Domestic Shipments</t>
  </si>
  <si>
    <t>Industry Variables</t>
  </si>
  <si>
    <t>CBERA Model with Ad Valorem Tariffs</t>
  </si>
  <si>
    <t>Percent Change in CBERA Import Value</t>
  </si>
  <si>
    <t>Percent Change in Price to Consumers</t>
  </si>
  <si>
    <t>Percent Change in Domestic Revenue</t>
  </si>
  <si>
    <t>Initial CBERA Import Value  (millions of $)</t>
  </si>
  <si>
    <t>Initial Non-CBERA Import Value  (millions of $)</t>
  </si>
  <si>
    <t>Initial Domestic Revenue  (millions of $)</t>
  </si>
  <si>
    <t>Consumer Price of CBERA Imports</t>
  </si>
  <si>
    <t>Consumer Price of Non-CBERA Imports</t>
  </si>
  <si>
    <t>Quantity of CBERA Imports</t>
  </si>
  <si>
    <t>Quantity of Non-CBERA Imports</t>
  </si>
  <si>
    <t>Initial Tariff on CBERA Imports</t>
  </si>
  <si>
    <t>New Tariff on CBERA Imports</t>
  </si>
  <si>
    <t>Change in Operating Profits of Domestic Firms (millions of $)</t>
  </si>
  <si>
    <t>Estimated Effects</t>
  </si>
  <si>
    <t>Percent change in the average price to consumers</t>
  </si>
  <si>
    <t>CBERA Model Inputs</t>
  </si>
  <si>
    <t>Description</t>
  </si>
  <si>
    <t>T-shirts, singlets, tank tops and similar garments, knitted or crocheted, of cotton</t>
  </si>
  <si>
    <t>Sweaters, pullovers and similar articles, knitted or crocheted, of manmade fibers, nesoi</t>
  </si>
  <si>
    <t>Sweaters, pullovers and similar articles, knitted or crocheted, of cotton, nesoi</t>
  </si>
  <si>
    <t>T-shirts, singlets, tank tops and similar garments, knitted or crocheted, of man-made fibers</t>
  </si>
  <si>
    <t>Women's or girls' trousers, breeches and shorts, knitted or crocheted, of cotton</t>
  </si>
  <si>
    <t>Men's/boys' trousers, breeches, shorts, not k/c, synth fibers, con under 15% wt down etc, cont und 36% wt wool, n/water resist, not rec perf outwear</t>
  </si>
  <si>
    <t>Men's or boys' shirts, not knitted or crocheted, of manmade fibers, nesoi</t>
  </si>
  <si>
    <t>Women's or girls' trousers, breeches and shorts, knitted or crocheted, of synthetic fibers, nesoi</t>
  </si>
  <si>
    <t>Methanol (Methyl alcohol), other than imported only for use in producing synthetic natural gas (SNG) or for direct use as fuel</t>
  </si>
  <si>
    <t>Polystyrene, expandable, in primary forms</t>
  </si>
  <si>
    <t>Melamine</t>
  </si>
  <si>
    <t>Other food preps nesoi, incl preps for the manufacture of beverages, non-dairy coffee whiteners, herbal teas and flavored honey</t>
  </si>
  <si>
    <t>Sauces and preparations therefor, neosi</t>
  </si>
  <si>
    <t>Bean cake, bean stick, miso, other fruit, nuts and other edible parts of plans, prepared or preserved</t>
  </si>
  <si>
    <t>Waters, including mineral waters and aerated waters, containing added sugar or other sweetening matter or flavored</t>
  </si>
  <si>
    <t>Please select the HTS code for the product you are modeling below</t>
  </si>
  <si>
    <t>The elasticity of substitution between different sources</t>
  </si>
  <si>
    <t>The industry total demand elasticity</t>
  </si>
  <si>
    <t>Change in production workers employed by domestic firms (FTEs)</t>
  </si>
  <si>
    <t>Percent change in the value of CBERA imports</t>
  </si>
  <si>
    <t>Preferential tariff rate on current CBERA imports</t>
  </si>
  <si>
    <t>CBERA Model Outputs</t>
  </si>
  <si>
    <t>Percent change in revenue, production workers and operating profits</t>
  </si>
  <si>
    <t>(3) Tariffs</t>
  </si>
  <si>
    <t>(1) Model Parameters</t>
  </si>
  <si>
    <t xml:space="preserve">(1) Estimated percent changes from tariff reduction </t>
  </si>
  <si>
    <t>(2) Baseline Trade and Production Values</t>
  </si>
  <si>
    <t xml:space="preserve">Number of domestic production workers </t>
  </si>
  <si>
    <t>(2) Change from baseline values</t>
  </si>
  <si>
    <t>6109.10.00</t>
  </si>
  <si>
    <t>6110.30.30</t>
  </si>
  <si>
    <t>6109.90.10</t>
  </si>
  <si>
    <t>6104.62.20</t>
  </si>
  <si>
    <t>6110.20.20</t>
  </si>
  <si>
    <t>6203.43.90</t>
  </si>
  <si>
    <t>6104.63.20</t>
  </si>
  <si>
    <t>6205.30.20</t>
  </si>
  <si>
    <t>6211.43.10</t>
  </si>
  <si>
    <t>6204.63.90</t>
  </si>
  <si>
    <t>2905.11.20</t>
  </si>
  <si>
    <t>3903.11.00</t>
  </si>
  <si>
    <t>2106.90.98</t>
  </si>
  <si>
    <t>2103.90.90</t>
  </si>
  <si>
    <t>2933.61.00</t>
  </si>
  <si>
    <t>2008.99.91</t>
  </si>
  <si>
    <t>2005.99.97</t>
  </si>
  <si>
    <t>2202.10.00</t>
  </si>
  <si>
    <t>Women's or girls' track suits or other garments nesoi, not knitted or crocheted, of man-made fibers, o/than rec perf outwear</t>
  </si>
  <si>
    <t>Women's or girls' trousers, breeches and shorts, not knitted or crocheted, of synthetic fibers, nesoi, o/than rec perf outwear</t>
  </si>
  <si>
    <t>Vegetables nesoi,&amp; mixtures of vegetables,prepared or preserved otherwise than by vinegar or acetic acid, not frozen, not preserved by sugar</t>
  </si>
  <si>
    <t>Change in operating profits of domestic firms</t>
  </si>
  <si>
    <t>Change in revenues of domestic firms</t>
  </si>
  <si>
    <t>Change in CBERA imports of the product</t>
  </si>
  <si>
    <t xml:space="preserve">Petroleum oils </t>
  </si>
  <si>
    <t>Guavas, mangoes, and mangosteens, fresh</t>
  </si>
  <si>
    <t xml:space="preserve">Guavas, mangoes, and mangosteens, fresh, </t>
  </si>
  <si>
    <t>Petroleum oils aggregate</t>
  </si>
  <si>
    <t>Preferential rate</t>
  </si>
  <si>
    <t>Domestic operating profits</t>
  </si>
  <si>
    <t>Value of U.S. imports from CBERA countries</t>
  </si>
  <si>
    <t>Value of U.S. imports from non-CBERA countries</t>
  </si>
  <si>
    <t>Value of U.S. domestic revenue</t>
  </si>
  <si>
    <t>Tariff rate absent preferences</t>
  </si>
  <si>
    <t>0804.50.60 and 0804.50.40</t>
  </si>
  <si>
    <t>2709.00.20 and 2709.00.10</t>
  </si>
  <si>
    <t>Elasticity of substitution  (domestic, imports) (I)</t>
  </si>
  <si>
    <t>Industry demand elasticity (II)</t>
  </si>
  <si>
    <t xml:space="preserve">Baseline domestic revenue (III) </t>
  </si>
  <si>
    <t xml:space="preserve">Sources: </t>
  </si>
  <si>
    <t>(I) USITC estimate using the trade cost method in Riker (2020). More information can be found in the technical appendix B.</t>
  </si>
  <si>
    <t>(II) USITC staff estimate.</t>
  </si>
  <si>
    <t xml:space="preserve">(III) USITC staff estimate. Value is less domestic exports. </t>
  </si>
  <si>
    <t>HTS-8 product(s)</t>
  </si>
  <si>
    <t xml:space="preserve"> </t>
  </si>
  <si>
    <t>Preference parameter, Non-CBERA Countries</t>
  </si>
  <si>
    <t>Preference parameter, CBERA Countries</t>
  </si>
  <si>
    <t>Demand parameter</t>
  </si>
  <si>
    <t xml:space="preserve">Baseline domestic profits (IV) </t>
  </si>
  <si>
    <t>Baseline production workers (V)</t>
  </si>
  <si>
    <t>Baseline CBERA import value (VI)</t>
  </si>
  <si>
    <t>Baseline non-CBERA import value (VI)</t>
  </si>
  <si>
    <t>Duty rate (VI)</t>
  </si>
  <si>
    <t>(V) USITC staff estimate.</t>
  </si>
  <si>
    <t>(VI) USITC DataWeb/USDOC, accessed April 2021</t>
  </si>
  <si>
    <t>(IV) Calculated as domestic revenues divided by the elasticity of substitution. The calculation is described in more detail in the technical appendix B.</t>
  </si>
  <si>
    <t>Estimated change in CBERA imports (%)</t>
  </si>
  <si>
    <t>Estimated change in number of workers
(#)</t>
  </si>
  <si>
    <t>Estimated change in revenue, operating income, employment (%)</t>
  </si>
  <si>
    <t>Difference between baseline revenue and estimated revenue without CBERA
($)</t>
  </si>
  <si>
    <t>Difference between baseline operating income and estimated operating income without CBERA
($)</t>
  </si>
  <si>
    <t>Difference between baseline imports value and estimated imports value without CBERA ($)</t>
  </si>
  <si>
    <t>Estimated change in consumer prices 
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</si>
</sst>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0.0%"/>
    <numFmt numFmtId="165" formatCode="0.0"/>
    <numFmt numFmtId="166" formatCode="#,##0.0"/>
    <numFmt numFmtId="167" formatCode="0.0000"/>
    <numFmt numFmtId="168" formatCode="_(* #,##0_);_(* \(#,##0\);_(* &quot;-&quot;??_);_(@_)"/>
    <numFmt numFmtId="169" formatCode="#,##0.00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theme="6" tint="-0.499984740745262"/>
      <name val="Calibri"/>
      <family val="2"/>
      <scheme val="minor"/>
    </font>
    <font>
      <sz val="12"/>
      <color rgb="FF00206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002060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206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38">
    <xf numFmtId="0" fontId="0" fillId="0" borderId="0" xfId="0"/>
    <xf numFmtId="0" fontId="0" fillId="0" borderId="0" xfId="0" applyAlignment="1">
      <alignment horizontal="right"/>
    </xf>
    <xf numFmtId="0" fontId="0" fillId="0" borderId="0" xfId="0" applyFill="1"/>
    <xf numFmtId="0" fontId="0" fillId="0" borderId="2" xfId="0" applyFill="1" applyBorder="1"/>
    <xf numFmtId="0" fontId="0" fillId="0" borderId="4" xfId="0" applyFill="1" applyBorder="1"/>
    <xf numFmtId="0" fontId="0" fillId="0" borderId="5" xfId="0" applyFill="1" applyBorder="1"/>
    <xf numFmtId="2" fontId="0" fillId="0" borderId="3" xfId="0" applyNumberFormat="1" applyFill="1" applyBorder="1"/>
    <xf numFmtId="2" fontId="0" fillId="0" borderId="0" xfId="0" applyNumberFormat="1" applyFill="1" applyBorder="1"/>
    <xf numFmtId="2" fontId="0" fillId="0" borderId="6" xfId="0" applyNumberFormat="1" applyFill="1" applyBorder="1"/>
    <xf numFmtId="0" fontId="0" fillId="0" borderId="1" xfId="0" applyFill="1" applyBorder="1"/>
    <xf numFmtId="0" fontId="2" fillId="0" borderId="0" xfId="0" applyFont="1"/>
    <xf numFmtId="0" fontId="0" fillId="0" borderId="6" xfId="0" applyBorder="1"/>
    <xf numFmtId="0" fontId="0" fillId="0" borderId="8" xfId="0" applyFill="1" applyBorder="1"/>
    <xf numFmtId="0" fontId="0" fillId="0" borderId="1" xfId="0" applyBorder="1"/>
    <xf numFmtId="10" fontId="0" fillId="0" borderId="0" xfId="0" applyNumberFormat="1"/>
    <xf numFmtId="0" fontId="0" fillId="0" borderId="0" xfId="0" applyFill="1" applyBorder="1"/>
    <xf numFmtId="2" fontId="0" fillId="0" borderId="0" xfId="0" applyNumberFormat="1" applyBorder="1"/>
    <xf numFmtId="0" fontId="3" fillId="0" borderId="0" xfId="0" applyFont="1" applyFill="1" applyBorder="1"/>
    <xf numFmtId="0" fontId="0" fillId="0" borderId="0" xfId="0" applyFont="1"/>
    <xf numFmtId="0" fontId="4" fillId="0" borderId="0" xfId="0" applyFont="1" applyFill="1"/>
    <xf numFmtId="0" fontId="4" fillId="0" borderId="0" xfId="0" applyFont="1"/>
    <xf numFmtId="0" fontId="4" fillId="0" borderId="6" xfId="0" applyFont="1" applyBorder="1"/>
    <xf numFmtId="0" fontId="5" fillId="0" borderId="6" xfId="0" applyFont="1" applyFill="1" applyBorder="1" applyAlignment="1">
      <alignment wrapText="1"/>
    </xf>
    <xf numFmtId="0" fontId="6" fillId="0" borderId="0" xfId="0" applyFont="1" applyFill="1" applyAlignment="1">
      <alignment wrapText="1"/>
    </xf>
    <xf numFmtId="0" fontId="0" fillId="0" borderId="0" xfId="0" applyAlignment="1">
      <alignment wrapText="1"/>
    </xf>
    <xf numFmtId="0" fontId="0" fillId="0" borderId="0" xfId="0" applyFill="1" applyAlignment="1">
      <alignment wrapText="1"/>
    </xf>
    <xf numFmtId="0" fontId="0" fillId="0" borderId="0" xfId="0" applyNumberFormat="1"/>
    <xf numFmtId="0" fontId="0" fillId="0" borderId="0" xfId="0" applyFill="1" applyAlignment="1">
      <alignment horizontal="left"/>
    </xf>
    <xf numFmtId="0" fontId="0" fillId="0" borderId="0" xfId="0" applyFill="1" applyAlignment="1">
      <alignment horizontal="left" wrapText="1"/>
    </xf>
    <xf numFmtId="0" fontId="0" fillId="0" borderId="0" xfId="0" applyNumberFormat="1" applyFill="1"/>
    <xf numFmtId="0" fontId="0" fillId="0" borderId="0" xfId="0" applyFill="1" applyAlignment="1"/>
    <xf numFmtId="0" fontId="0" fillId="0" borderId="9" xfId="0" applyFill="1" applyBorder="1"/>
    <xf numFmtId="0" fontId="5" fillId="0" borderId="0" xfId="0" applyFont="1"/>
    <xf numFmtId="0" fontId="0" fillId="0" borderId="0" xfId="0" applyFill="1" applyBorder="1" applyAlignment="1">
      <alignment horizontal="center"/>
    </xf>
    <xf numFmtId="2" fontId="0" fillId="0" borderId="0" xfId="0" applyNumberFormat="1" applyFill="1" applyBorder="1" applyAlignment="1">
      <alignment horizontal="center"/>
    </xf>
    <xf numFmtId="165" fontId="6" fillId="0" borderId="6" xfId="0" applyNumberFormat="1" applyFont="1" applyFill="1" applyBorder="1" applyAlignment="1">
      <alignment horizontal="right"/>
    </xf>
    <xf numFmtId="10" fontId="6" fillId="0" borderId="0" xfId="0" applyNumberFormat="1" applyFont="1" applyAlignment="1">
      <alignment horizontal="right"/>
    </xf>
    <xf numFmtId="10" fontId="0" fillId="0" borderId="0" xfId="0" applyNumberFormat="1" applyBorder="1"/>
    <xf numFmtId="1" fontId="0" fillId="0" borderId="0" xfId="0" applyNumberFormat="1" applyFill="1" applyBorder="1" applyAlignment="1">
      <alignment horizontal="right"/>
    </xf>
    <xf numFmtId="2" fontId="0" fillId="0" borderId="0" xfId="0" applyNumberFormat="1" applyFill="1" applyBorder="1" applyAlignment="1">
      <alignment horizontal="right"/>
    </xf>
    <xf numFmtId="0" fontId="10" fillId="0" borderId="0" xfId="0" applyFont="1"/>
    <xf numFmtId="10" fontId="10" fillId="0" borderId="0" xfId="0" applyNumberFormat="1" applyFont="1"/>
    <xf numFmtId="0" fontId="0" fillId="4" borderId="0" xfId="0" applyFill="1"/>
    <xf numFmtId="0" fontId="2" fillId="4" borderId="0" xfId="0" applyFont="1" applyFill="1"/>
    <xf numFmtId="0" fontId="10" fillId="4" borderId="0" xfId="0" applyFont="1" applyFill="1"/>
    <xf numFmtId="0" fontId="12" fillId="0" borderId="5" xfId="0" applyFont="1" applyFill="1" applyBorder="1"/>
    <xf numFmtId="2" fontId="8" fillId="0" borderId="0" xfId="0" applyNumberFormat="1" applyFont="1" applyFill="1" applyBorder="1" applyAlignment="1">
      <alignment horizontal="center"/>
    </xf>
    <xf numFmtId="2" fontId="9" fillId="0" borderId="0" xfId="0" applyNumberFormat="1" applyFont="1" applyFill="1" applyBorder="1" applyAlignment="1">
      <alignment horizontal="center"/>
    </xf>
    <xf numFmtId="0" fontId="13" fillId="0" borderId="0" xfId="0" applyFont="1" applyFill="1" applyBorder="1"/>
    <xf numFmtId="0" fontId="13" fillId="0" borderId="0" xfId="0" applyFont="1" applyFill="1" applyBorder="1" applyAlignment="1">
      <alignment horizontal="center"/>
    </xf>
    <xf numFmtId="166" fontId="13" fillId="0" borderId="0" xfId="0" applyNumberFormat="1" applyFont="1" applyFill="1" applyBorder="1" applyAlignment="1">
      <alignment horizontal="center"/>
    </xf>
    <xf numFmtId="165" fontId="13" fillId="0" borderId="0" xfId="0" applyNumberFormat="1" applyFont="1" applyFill="1" applyBorder="1" applyAlignment="1">
      <alignment horizontal="center"/>
    </xf>
    <xf numFmtId="10" fontId="13" fillId="0" borderId="0" xfId="0" applyNumberFormat="1" applyFont="1" applyFill="1" applyBorder="1" applyAlignment="1">
      <alignment horizontal="center"/>
    </xf>
    <xf numFmtId="0" fontId="13" fillId="0" borderId="0" xfId="0" applyFont="1" applyFill="1"/>
    <xf numFmtId="0" fontId="13" fillId="0" borderId="1" xfId="0" applyFont="1" applyFill="1" applyBorder="1" applyAlignment="1">
      <alignment horizontal="center"/>
    </xf>
    <xf numFmtId="166" fontId="13" fillId="0" borderId="1" xfId="0" applyNumberFormat="1" applyFont="1" applyFill="1" applyBorder="1" applyAlignment="1">
      <alignment horizontal="center"/>
    </xf>
    <xf numFmtId="165" fontId="13" fillId="0" borderId="8" xfId="0" applyNumberFormat="1" applyFont="1" applyFill="1" applyBorder="1" applyAlignment="1">
      <alignment horizontal="center"/>
    </xf>
    <xf numFmtId="10" fontId="13" fillId="0" borderId="8" xfId="0" applyNumberFormat="1" applyFont="1" applyFill="1" applyBorder="1" applyAlignment="1">
      <alignment horizontal="center"/>
    </xf>
    <xf numFmtId="0" fontId="5" fillId="0" borderId="0" xfId="0" applyFont="1" applyProtection="1">
      <protection locked="0"/>
    </xf>
    <xf numFmtId="0" fontId="0" fillId="0" borderId="0" xfId="0" applyProtection="1">
      <protection locked="0"/>
    </xf>
    <xf numFmtId="0" fontId="11" fillId="0" borderId="0" xfId="0" applyFont="1" applyProtection="1"/>
    <xf numFmtId="2" fontId="0" fillId="0" borderId="0" xfId="0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2" fillId="0" borderId="0" xfId="0" applyFont="1" applyAlignment="1" applyProtection="1">
      <alignment horizontal="left"/>
      <protection locked="0"/>
    </xf>
    <xf numFmtId="49" fontId="15" fillId="3" borderId="1" xfId="0" applyNumberFormat="1" applyFont="1" applyFill="1" applyBorder="1" applyAlignment="1" applyProtection="1">
      <alignment horizontal="center"/>
      <protection locked="0"/>
    </xf>
    <xf numFmtId="0" fontId="14" fillId="0" borderId="0" xfId="0" applyFont="1" applyAlignment="1" applyProtection="1">
      <alignment horizontal="center"/>
      <protection locked="0"/>
    </xf>
    <xf numFmtId="0" fontId="2" fillId="0" borderId="0" xfId="0" applyFont="1" applyAlignment="1"/>
    <xf numFmtId="0" fontId="2" fillId="0" borderId="0" xfId="0" applyFont="1" applyFill="1" applyBorder="1" applyAlignment="1" applyProtection="1">
      <alignment horizontal="center"/>
    </xf>
    <xf numFmtId="10" fontId="6" fillId="0" borderId="0" xfId="0" applyNumberFormat="1" applyFont="1"/>
    <xf numFmtId="165" fontId="0" fillId="0" borderId="0" xfId="0" applyNumberFormat="1" applyFill="1" applyBorder="1" applyAlignment="1">
      <alignment horizontal="center"/>
    </xf>
    <xf numFmtId="10" fontId="2" fillId="0" borderId="0" xfId="1" applyNumberFormat="1" applyFont="1" applyFill="1" applyBorder="1" applyAlignment="1" applyProtection="1">
      <alignment horizontal="center"/>
    </xf>
    <xf numFmtId="0" fontId="16" fillId="0" borderId="0" xfId="0" applyFont="1" applyProtection="1"/>
    <xf numFmtId="0" fontId="17" fillId="0" borderId="1" xfId="0" applyFont="1" applyBorder="1"/>
    <xf numFmtId="3" fontId="17" fillId="0" borderId="1" xfId="0" applyNumberFormat="1" applyFont="1" applyBorder="1" applyAlignment="1">
      <alignment horizontal="center" wrapText="1"/>
    </xf>
    <xf numFmtId="166" fontId="17" fillId="0" borderId="1" xfId="0" applyNumberFormat="1" applyFont="1" applyBorder="1" applyAlignment="1">
      <alignment horizontal="center" wrapText="1"/>
    </xf>
    <xf numFmtId="43" fontId="2" fillId="5" borderId="1" xfId="2" applyFont="1" applyFill="1" applyBorder="1" applyAlignment="1" applyProtection="1">
      <alignment horizontal="center"/>
    </xf>
    <xf numFmtId="1" fontId="2" fillId="5" borderId="1" xfId="0" applyNumberFormat="1" applyFont="1" applyFill="1" applyBorder="1" applyAlignment="1" applyProtection="1">
      <alignment horizontal="right"/>
    </xf>
    <xf numFmtId="164" fontId="2" fillId="5" borderId="1" xfId="1" applyNumberFormat="1" applyFont="1" applyFill="1" applyBorder="1" applyAlignment="1" applyProtection="1">
      <alignment horizontal="right"/>
    </xf>
    <xf numFmtId="1" fontId="2" fillId="2" borderId="1" xfId="1" applyNumberFormat="1" applyFont="1" applyFill="1" applyBorder="1" applyAlignment="1" applyProtection="1">
      <alignment horizontal="right"/>
    </xf>
    <xf numFmtId="10" fontId="2" fillId="2" borderId="1" xfId="1" applyNumberFormat="1" applyFont="1" applyFill="1" applyBorder="1" applyAlignment="1" applyProtection="1">
      <alignment horizontal="right"/>
    </xf>
    <xf numFmtId="0" fontId="17" fillId="0" borderId="1" xfId="0" applyFont="1" applyFill="1" applyBorder="1"/>
    <xf numFmtId="166" fontId="17" fillId="0" borderId="1" xfId="0" applyNumberFormat="1" applyFont="1" applyFill="1" applyBorder="1" applyAlignment="1">
      <alignment horizontal="center" wrapText="1"/>
    </xf>
    <xf numFmtId="165" fontId="17" fillId="0" borderId="1" xfId="0" applyNumberFormat="1" applyFont="1" applyFill="1" applyBorder="1" applyAlignment="1">
      <alignment horizontal="center"/>
    </xf>
    <xf numFmtId="0" fontId="0" fillId="0" borderId="0" xfId="0" applyAlignment="1">
      <alignment horizontal="center" vertical="center" wrapText="1"/>
    </xf>
    <xf numFmtId="168" fontId="0" fillId="0" borderId="1" xfId="2" applyNumberFormat="1" applyFont="1" applyBorder="1"/>
    <xf numFmtId="10" fontId="0" fillId="0" borderId="1" xfId="1" applyNumberFormat="1" applyFont="1" applyBorder="1"/>
    <xf numFmtId="0" fontId="17" fillId="0" borderId="0" xfId="0" applyFont="1" applyFill="1" applyBorder="1"/>
    <xf numFmtId="0" fontId="17" fillId="0" borderId="0" xfId="0" applyFont="1" applyBorder="1"/>
    <xf numFmtId="3" fontId="17" fillId="0" borderId="0" xfId="0" applyNumberFormat="1" applyFont="1" applyAlignment="1">
      <alignment wrapText="1"/>
    </xf>
    <xf numFmtId="3" fontId="17" fillId="0" borderId="0" xfId="0" applyNumberFormat="1" applyFont="1" applyFill="1"/>
    <xf numFmtId="0" fontId="17" fillId="0" borderId="0" xfId="0" applyFont="1" applyAlignment="1">
      <alignment wrapText="1"/>
    </xf>
    <xf numFmtId="169" fontId="13" fillId="0" borderId="0" xfId="0" applyNumberFormat="1" applyFont="1" applyFill="1" applyBorder="1" applyAlignment="1">
      <alignment horizontal="center"/>
    </xf>
    <xf numFmtId="0" fontId="17" fillId="0" borderId="0" xfId="0" applyFont="1" applyFill="1"/>
    <xf numFmtId="0" fontId="17" fillId="0" borderId="0" xfId="0" applyFont="1" applyFill="1" applyAlignment="1">
      <alignment wrapText="1"/>
    </xf>
    <xf numFmtId="3" fontId="17" fillId="0" borderId="0" xfId="0" applyNumberFormat="1" applyFont="1" applyFill="1" applyAlignment="1">
      <alignment wrapText="1"/>
    </xf>
    <xf numFmtId="166" fontId="17" fillId="0" borderId="0" xfId="0" applyNumberFormat="1" applyFont="1" applyBorder="1" applyAlignment="1">
      <alignment horizontal="center" wrapText="1"/>
    </xf>
    <xf numFmtId="3" fontId="17" fillId="0" borderId="0" xfId="0" applyNumberFormat="1" applyFont="1" applyBorder="1"/>
    <xf numFmtId="166" fontId="17" fillId="0" borderId="1" xfId="0" applyNumberFormat="1" applyFont="1" applyFill="1" applyBorder="1" applyAlignment="1">
      <alignment horizontal="center"/>
    </xf>
    <xf numFmtId="0" fontId="12" fillId="0" borderId="1" xfId="0" applyFont="1" applyFill="1" applyBorder="1"/>
    <xf numFmtId="3" fontId="8" fillId="0" borderId="0" xfId="0" applyNumberFormat="1" applyFont="1" applyFill="1" applyBorder="1" applyAlignment="1">
      <alignment horizontal="center"/>
    </xf>
    <xf numFmtId="0" fontId="17" fillId="0" borderId="0" xfId="0" applyFont="1"/>
    <xf numFmtId="0" fontId="17" fillId="0" borderId="0" xfId="0" applyFont="1" applyBorder="1" applyAlignment="1">
      <alignment horizontal="center"/>
    </xf>
    <xf numFmtId="168" fontId="0" fillId="0" borderId="3" xfId="2" applyNumberFormat="1" applyFont="1" applyFill="1" applyBorder="1"/>
    <xf numFmtId="168" fontId="0" fillId="0" borderId="0" xfId="2" applyNumberFormat="1" applyFont="1" applyFill="1" applyBorder="1"/>
    <xf numFmtId="168" fontId="12" fillId="0" borderId="6" xfId="2" applyNumberFormat="1" applyFont="1" applyFill="1" applyBorder="1"/>
    <xf numFmtId="168" fontId="2" fillId="2" borderId="1" xfId="2" applyNumberFormat="1" applyFont="1" applyFill="1" applyBorder="1" applyAlignment="1" applyProtection="1">
      <alignment horizontal="center"/>
    </xf>
    <xf numFmtId="43" fontId="2" fillId="5" borderId="1" xfId="2" applyNumberFormat="1" applyFont="1" applyFill="1" applyBorder="1" applyAlignment="1" applyProtection="1">
      <alignment horizontal="right"/>
    </xf>
    <xf numFmtId="168" fontId="2" fillId="5" borderId="1" xfId="2" applyNumberFormat="1" applyFont="1" applyFill="1" applyBorder="1" applyAlignment="1" applyProtection="1">
      <alignment horizontal="center"/>
    </xf>
    <xf numFmtId="10" fontId="17" fillId="0" borderId="1" xfId="1" applyNumberFormat="1" applyFont="1" applyBorder="1" applyAlignment="1">
      <alignment horizontal="center"/>
    </xf>
    <xf numFmtId="10" fontId="17" fillId="0" borderId="1" xfId="1" applyNumberFormat="1" applyFont="1" applyBorder="1" applyAlignment="1">
      <alignment horizontal="center" wrapText="1"/>
    </xf>
    <xf numFmtId="10" fontId="17" fillId="0" borderId="1" xfId="1" applyNumberFormat="1" applyFont="1" applyFill="1" applyBorder="1" applyAlignment="1">
      <alignment horizontal="center"/>
    </xf>
    <xf numFmtId="0" fontId="0" fillId="0" borderId="6" xfId="0" applyFill="1" applyBorder="1" applyAlignment="1">
      <alignment horizontal="right" wrapText="1"/>
    </xf>
    <xf numFmtId="168" fontId="7" fillId="0" borderId="1" xfId="2" applyNumberFormat="1" applyFont="1" applyFill="1" applyBorder="1" applyAlignment="1">
      <alignment horizontal="right"/>
    </xf>
    <xf numFmtId="168" fontId="0" fillId="0" borderId="0" xfId="2" applyNumberFormat="1" applyFont="1" applyFill="1"/>
    <xf numFmtId="167" fontId="0" fillId="0" borderId="6" xfId="0" applyNumberFormat="1" applyFill="1" applyBorder="1"/>
    <xf numFmtId="168" fontId="0" fillId="0" borderId="6" xfId="2" applyNumberFormat="1" applyFont="1" applyFill="1" applyBorder="1"/>
    <xf numFmtId="0" fontId="0" fillId="0" borderId="0" xfId="0" applyFill="1" applyAlignment="1">
      <alignment horizontal="right"/>
    </xf>
    <xf numFmtId="164" fontId="0" fillId="0" borderId="1" xfId="1" applyNumberFormat="1" applyFont="1" applyFill="1" applyBorder="1"/>
    <xf numFmtId="0" fontId="0" fillId="0" borderId="6" xfId="0" applyFill="1" applyBorder="1"/>
    <xf numFmtId="9" fontId="0" fillId="0" borderId="7" xfId="1" applyFont="1" applyFill="1" applyBorder="1"/>
    <xf numFmtId="10" fontId="0" fillId="0" borderId="1" xfId="1" applyNumberFormat="1" applyFont="1" applyFill="1" applyBorder="1" applyAlignment="1">
      <alignment horizontal="right"/>
    </xf>
    <xf numFmtId="1" fontId="0" fillId="0" borderId="1" xfId="0" applyNumberFormat="1" applyFill="1" applyBorder="1" applyAlignment="1">
      <alignment horizontal="right"/>
    </xf>
    <xf numFmtId="168" fontId="0" fillId="0" borderId="1" xfId="2" applyNumberFormat="1" applyFont="1" applyFill="1" applyBorder="1" applyAlignment="1">
      <alignment horizontal="right"/>
    </xf>
    <xf numFmtId="2" fontId="0" fillId="0" borderId="1" xfId="0" applyNumberFormat="1" applyFill="1" applyBorder="1"/>
    <xf numFmtId="168" fontId="0" fillId="0" borderId="1" xfId="2" applyNumberFormat="1" applyFont="1" applyFill="1" applyBorder="1"/>
    <xf numFmtId="0" fontId="6" fillId="0" borderId="1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166" fontId="6" fillId="0" borderId="1" xfId="0" applyNumberFormat="1" applyFont="1" applyFill="1" applyBorder="1" applyAlignment="1">
      <alignment horizontal="center" vertical="center" wrapText="1"/>
    </xf>
    <xf numFmtId="165" fontId="6" fillId="0" borderId="1" xfId="0" applyNumberFormat="1" applyFont="1" applyFill="1" applyBorder="1" applyAlignment="1">
      <alignment horizontal="center" vertical="center" wrapText="1"/>
    </xf>
    <xf numFmtId="1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8" fillId="0" borderId="0" xfId="0" applyFont="1" applyFill="1" applyBorder="1"/>
    <xf numFmtId="0" fontId="12" fillId="0" borderId="0" xfId="0" applyFont="1" applyFill="1"/>
    <xf numFmtId="0" fontId="12" fillId="0" borderId="0" xfId="0" applyFont="1" applyFill="1" applyBorder="1"/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  <xf numFmtId="0" fontId="12" fillId="0" borderId="3" xfId="0" applyFont="1" applyBorder="1" applyAlignment="1" applyProtection="1">
      <alignment horizontal="center" vertical="center" wrapText="1"/>
    </xf>
    <xf numFmtId="0" fontId="0" fillId="0" borderId="0" xfId="0" applyAlignment="1"/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9</xdr:col>
          <xdr:colOff>457200</xdr:colOff>
          <xdr:row>26</xdr:row>
          <xdr:rowOff>180975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7"/>
  <sheetViews>
    <sheetView tabSelected="1" workbookViewId="0"/>
  </sheetViews>
  <sheetFormatPr defaultRowHeight="15" x14ac:dyDescent="0.25"/>
  <cols>
    <col min="2" max="2" width="17.140625" customWidth="1"/>
    <col min="3" max="3" width="10.42578125" customWidth="1"/>
  </cols>
  <sheetData>
    <row r="1" spans="1:7" s="23" customFormat="1" x14ac:dyDescent="0.25">
      <c r="A1" s="23" t="s">
        <v>105</v>
      </c>
    </row>
    <row r="2" spans="1:7" s="25" customFormat="1" x14ac:dyDescent="0.25">
      <c r="A2" s="28"/>
    </row>
    <row r="3" spans="1:7" s="2" customFormat="1" x14ac:dyDescent="0.25"/>
    <row r="4" spans="1:7" s="2" customFormat="1" x14ac:dyDescent="0.25"/>
    <row r="5" spans="1:7" s="2" customFormat="1" x14ac:dyDescent="0.25"/>
    <row r="6" spans="1:7" s="2" customFormat="1" x14ac:dyDescent="0.25">
      <c r="A6" s="2" t="s">
        <v>105</v>
      </c>
    </row>
    <row r="7" spans="1:7" s="2" customFormat="1" x14ac:dyDescent="0.25"/>
    <row r="8" spans="1:7" s="2" customFormat="1" x14ac:dyDescent="0.25"/>
    <row r="9" spans="1:7" s="25" customFormat="1" x14ac:dyDescent="0.25">
      <c r="A9" s="2"/>
      <c r="B9" s="2"/>
      <c r="C9" s="29"/>
      <c r="D9" s="2"/>
      <c r="F9" s="2"/>
    </row>
    <row r="10" spans="1:7" s="25" customFormat="1" x14ac:dyDescent="0.25"/>
    <row r="11" spans="1:7" s="25" customFormat="1" x14ac:dyDescent="0.25">
      <c r="A11" s="28"/>
    </row>
    <row r="12" spans="1:7" s="25" customFormat="1" x14ac:dyDescent="0.25">
      <c r="A12" s="2"/>
      <c r="B12" s="2"/>
      <c r="C12" s="29"/>
      <c r="F12" s="2"/>
    </row>
    <row r="13" spans="1:7" s="25" customFormat="1" x14ac:dyDescent="0.25">
      <c r="A13" s="2"/>
      <c r="B13" s="2"/>
      <c r="C13" s="29"/>
      <c r="F13" s="2"/>
    </row>
    <row r="14" spans="1:7" s="25" customFormat="1" x14ac:dyDescent="0.25">
      <c r="A14" s="2"/>
      <c r="B14" s="2"/>
      <c r="C14" s="29"/>
      <c r="F14" s="2"/>
    </row>
    <row r="15" spans="1:7" s="25" customFormat="1" x14ac:dyDescent="0.25">
      <c r="A15" s="2"/>
      <c r="B15" s="2"/>
      <c r="C15" s="29"/>
      <c r="F15" s="2"/>
    </row>
    <row r="16" spans="1:7" s="25" customFormat="1" x14ac:dyDescent="0.25">
      <c r="A16" s="27"/>
      <c r="B16" s="30"/>
      <c r="G16" s="29"/>
    </row>
    <row r="17" spans="1:7" s="25" customFormat="1" x14ac:dyDescent="0.25">
      <c r="A17" s="2"/>
      <c r="B17" s="2"/>
      <c r="C17" s="29"/>
      <c r="D17" s="2"/>
      <c r="E17" s="29"/>
      <c r="F17" s="2"/>
      <c r="G17" s="29"/>
    </row>
    <row r="18" spans="1:7" s="25" customFormat="1" x14ac:dyDescent="0.25">
      <c r="A18" s="2"/>
      <c r="B18" s="2"/>
      <c r="C18" s="29"/>
      <c r="D18" s="2"/>
      <c r="F18" s="2"/>
      <c r="G18" s="29"/>
    </row>
    <row r="19" spans="1:7" s="25" customFormat="1" x14ac:dyDescent="0.25">
      <c r="A19" s="2"/>
      <c r="B19" s="2"/>
      <c r="C19" s="29"/>
      <c r="D19" s="2"/>
      <c r="F19" s="2"/>
      <c r="G19" s="29"/>
    </row>
    <row r="20" spans="1:7" s="25" customFormat="1" x14ac:dyDescent="0.25">
      <c r="A20" s="2"/>
      <c r="C20" s="29"/>
      <c r="D20" s="2"/>
      <c r="F20" s="2"/>
      <c r="G20" s="29"/>
    </row>
    <row r="21" spans="1:7" s="25" customFormat="1" x14ac:dyDescent="0.25">
      <c r="A21" s="28"/>
      <c r="D21" s="27"/>
      <c r="F21" s="27"/>
      <c r="G21" s="29"/>
    </row>
    <row r="22" spans="1:7" s="25" customFormat="1" x14ac:dyDescent="0.25">
      <c r="A22" s="2"/>
      <c r="B22" s="2"/>
      <c r="C22" s="29"/>
      <c r="F22" s="2"/>
      <c r="G22" s="29"/>
    </row>
    <row r="23" spans="1:7" s="25" customFormat="1" x14ac:dyDescent="0.25">
      <c r="A23" s="2"/>
      <c r="B23" s="2"/>
      <c r="F23" s="2"/>
      <c r="G23" s="29"/>
    </row>
    <row r="24" spans="1:7" s="25" customFormat="1" x14ac:dyDescent="0.25">
      <c r="A24" s="2"/>
      <c r="B24" s="2"/>
    </row>
    <row r="25" spans="1:7" s="25" customFormat="1" x14ac:dyDescent="0.25">
      <c r="A25" s="2"/>
      <c r="B25" s="2"/>
      <c r="C25" s="29"/>
      <c r="D25" s="2"/>
      <c r="F25" s="2"/>
    </row>
    <row r="26" spans="1:7" s="25" customFormat="1" x14ac:dyDescent="0.25">
      <c r="A26" s="2"/>
      <c r="B26" s="2"/>
      <c r="C26" s="29"/>
      <c r="D26" s="2"/>
      <c r="F26" s="2"/>
    </row>
    <row r="27" spans="1:7" s="25" customFormat="1" x14ac:dyDescent="0.25">
      <c r="A27" s="2"/>
      <c r="B27" s="2"/>
      <c r="C27" s="29"/>
      <c r="D27" s="27"/>
      <c r="F27" s="2"/>
    </row>
    <row r="28" spans="1:7" s="25" customFormat="1" ht="0.75" customHeight="1" x14ac:dyDescent="0.25">
      <c r="A28" s="2"/>
      <c r="B28" s="2"/>
      <c r="F28" s="2"/>
    </row>
    <row r="29" spans="1:7" s="25" customFormat="1" hidden="1" x14ac:dyDescent="0.25">
      <c r="A29" s="2"/>
      <c r="B29" s="2"/>
    </row>
    <row r="30" spans="1:7" s="25" customFormat="1" hidden="1" x14ac:dyDescent="0.25">
      <c r="A30" s="2"/>
      <c r="B30" s="2"/>
      <c r="F30" s="2"/>
    </row>
    <row r="31" spans="1:7" s="25" customFormat="1" x14ac:dyDescent="0.25"/>
    <row r="32" spans="1:7" s="24" customFormat="1" x14ac:dyDescent="0.25">
      <c r="C32" s="26"/>
      <c r="F32" s="25"/>
    </row>
    <row r="33" spans="3:6" s="24" customFormat="1" x14ac:dyDescent="0.25">
      <c r="C33" s="26"/>
      <c r="F33" s="25"/>
    </row>
    <row r="34" spans="3:6" s="24" customFormat="1" x14ac:dyDescent="0.25">
      <c r="C34" s="26"/>
      <c r="F34" s="25"/>
    </row>
    <row r="35" spans="3:6" s="24" customFormat="1" x14ac:dyDescent="0.25">
      <c r="C35" s="26"/>
      <c r="F35" s="25"/>
    </row>
    <row r="36" spans="3:6" s="24" customFormat="1" x14ac:dyDescent="0.25">
      <c r="C36" s="26"/>
      <c r="F36" s="25"/>
    </row>
    <row r="37" spans="3:6" s="24" customFormat="1" x14ac:dyDescent="0.25">
      <c r="C37" s="26"/>
      <c r="F37" s="25"/>
    </row>
  </sheetData>
  <pageMargins left="0.7" right="0.7" top="0.75" bottom="0.75" header="0.3" footer="0.3"/>
  <pageSetup fitToHeight="0" orientation="landscape" r:id="rId1"/>
  <drawing r:id="rId2"/>
  <legacyDrawing r:id="rId3"/>
  <oleObjects>
    <mc:AlternateContent xmlns:mc="http://schemas.openxmlformats.org/markup-compatibility/2006">
      <mc:Choice Requires="x14">
        <oleObject progId="Word.Document.12" shapeId="2049" r:id="rId4">
          <objectPr defaultSize="0" r:id="rId5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9</xdr:col>
                <xdr:colOff>457200</xdr:colOff>
                <xdr:row>26</xdr:row>
                <xdr:rowOff>180975</xdr:rowOff>
              </to>
            </anchor>
          </objectPr>
        </oleObject>
      </mc:Choice>
      <mc:Fallback>
        <oleObject progId="Word.Document.12" shapeId="2049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45"/>
  <sheetViews>
    <sheetView topLeftCell="F1" zoomScale="90" zoomScaleNormal="90" workbookViewId="0">
      <selection activeCell="H14" sqref="H14"/>
    </sheetView>
  </sheetViews>
  <sheetFormatPr defaultRowHeight="15" x14ac:dyDescent="0.25"/>
  <cols>
    <col min="1" max="1" width="51" hidden="1" customWidth="1"/>
    <col min="2" max="2" width="17.28515625" hidden="1" customWidth="1"/>
    <col min="3" max="3" width="19.140625" style="2" hidden="1" customWidth="1"/>
    <col min="4" max="4" width="13.5703125" style="14" hidden="1" customWidth="1"/>
    <col min="5" max="5" width="2.28515625" hidden="1" customWidth="1"/>
    <col min="6" max="6" width="94.28515625" style="59" customWidth="1"/>
    <col min="7" max="7" width="2.85546875" style="42" customWidth="1"/>
    <col min="8" max="8" width="94.42578125" customWidth="1"/>
  </cols>
  <sheetData>
    <row r="1" spans="1:8" ht="23.25" customHeight="1" x14ac:dyDescent="0.3">
      <c r="A1" s="10" t="s">
        <v>14</v>
      </c>
      <c r="C1" s="1"/>
      <c r="F1" s="63" t="s">
        <v>30</v>
      </c>
      <c r="H1" s="66" t="s">
        <v>53</v>
      </c>
    </row>
    <row r="2" spans="1:8" ht="21.75" customHeight="1" x14ac:dyDescent="0.25">
      <c r="A2" s="18"/>
      <c r="C2" s="1"/>
      <c r="F2" s="65" t="s">
        <v>47</v>
      </c>
    </row>
    <row r="3" spans="1:8" ht="21.75" customHeight="1" x14ac:dyDescent="0.3">
      <c r="A3" s="19" t="s">
        <v>3</v>
      </c>
      <c r="B3" s="2"/>
      <c r="F3" s="64" t="s">
        <v>71</v>
      </c>
    </row>
    <row r="4" spans="1:8" ht="16.5" customHeight="1" x14ac:dyDescent="0.25">
      <c r="A4" s="9" t="s">
        <v>2</v>
      </c>
      <c r="B4" s="123">
        <f>F8</f>
        <v>4.4359999999999999</v>
      </c>
      <c r="C4" s="17"/>
      <c r="F4" s="136" t="str">
        <f>CONCATENATE("Description: ",VLOOKUP($F$3,Data!A$2:K$21,2,FALSE))</f>
        <v>Description: Methanol (Methyl alcohol), other than imported only for use in producing synthetic natural gas (SNG) or for direct use as fuel</v>
      </c>
    </row>
    <row r="5" spans="1:8" ht="15" customHeight="1" x14ac:dyDescent="0.25">
      <c r="A5" s="9" t="s">
        <v>8</v>
      </c>
      <c r="B5" s="9">
        <f>F10</f>
        <v>-0.5</v>
      </c>
      <c r="C5" s="15"/>
      <c r="F5" s="137"/>
    </row>
    <row r="6" spans="1:8" ht="18.75" x14ac:dyDescent="0.3">
      <c r="A6" s="9" t="s">
        <v>10</v>
      </c>
      <c r="B6" s="124">
        <f>F20</f>
        <v>651.62380989999997</v>
      </c>
      <c r="C6" s="15"/>
      <c r="F6" s="71" t="s">
        <v>56</v>
      </c>
      <c r="G6" s="43"/>
      <c r="H6" s="32" t="s">
        <v>57</v>
      </c>
    </row>
    <row r="7" spans="1:8" ht="17.25" customHeight="1" x14ac:dyDescent="0.3">
      <c r="B7" s="2"/>
      <c r="F7" s="58" t="s">
        <v>48</v>
      </c>
      <c r="G7" s="44"/>
      <c r="H7" s="32" t="s">
        <v>51</v>
      </c>
    </row>
    <row r="8" spans="1:8" ht="15.75" customHeight="1" x14ac:dyDescent="0.3">
      <c r="A8" s="22" t="s">
        <v>13</v>
      </c>
      <c r="B8" s="111" t="s">
        <v>5</v>
      </c>
      <c r="C8" s="111" t="s">
        <v>6</v>
      </c>
      <c r="F8" s="106">
        <f>VLOOKUP($F$3,Data!A$2:K$21,3,FALSE)</f>
        <v>4.4359999999999999</v>
      </c>
      <c r="H8" s="79">
        <f>$C$30</f>
        <v>0.17114477942004891</v>
      </c>
    </row>
    <row r="9" spans="1:8" ht="15.75" x14ac:dyDescent="0.25">
      <c r="A9" t="s">
        <v>20</v>
      </c>
      <c r="B9" s="112">
        <f>F18</f>
        <v>1350758042</v>
      </c>
      <c r="C9" s="113">
        <f>$B$21*C12^(1-$B$4)*$C$18^($B$5+$B$4)</f>
        <v>1386316608.8913445</v>
      </c>
      <c r="F9" s="58" t="s">
        <v>49</v>
      </c>
      <c r="H9" s="32" t="s">
        <v>29</v>
      </c>
    </row>
    <row r="10" spans="1:8" ht="18.75" x14ac:dyDescent="0.3">
      <c r="A10" t="s">
        <v>18</v>
      </c>
      <c r="B10" s="112">
        <f>F14</f>
        <v>247714469</v>
      </c>
      <c r="C10" s="113">
        <f>B20*$B$21*C13^(1-$B$4)*$C$18^($B$5+$B$4)</f>
        <v>211514812.98722798</v>
      </c>
      <c r="F10" s="75">
        <f>VLOOKUP($F$3,Data!A$2:K$21,4,FALSE)</f>
        <v>-0.5</v>
      </c>
      <c r="H10" s="79">
        <f>$C$31</f>
        <v>-6.5799742116945392E-3</v>
      </c>
    </row>
    <row r="11" spans="1:8" ht="19.5" customHeight="1" x14ac:dyDescent="0.25">
      <c r="A11" t="s">
        <v>19</v>
      </c>
      <c r="B11" s="112">
        <f>F16</f>
        <v>257450191</v>
      </c>
      <c r="C11" s="113">
        <f>B19*$B$21*C14^(1-$B$4)*$C$18^($B$5+$B$4)</f>
        <v>264227540.86815864</v>
      </c>
      <c r="H11" s="32" t="s">
        <v>54</v>
      </c>
    </row>
    <row r="12" spans="1:8" ht="18.75" x14ac:dyDescent="0.3">
      <c r="A12" s="3" t="s">
        <v>12</v>
      </c>
      <c r="B12" s="6">
        <v>1</v>
      </c>
      <c r="C12" s="6">
        <v>1</v>
      </c>
      <c r="F12" s="71" t="s">
        <v>58</v>
      </c>
      <c r="H12" s="79">
        <f>$C$32</f>
        <v>-2.5649672422074832E-2</v>
      </c>
    </row>
    <row r="13" spans="1:8" ht="18.75" x14ac:dyDescent="0.3">
      <c r="A13" s="4" t="s">
        <v>21</v>
      </c>
      <c r="B13" s="7">
        <v>1</v>
      </c>
      <c r="C13" s="7">
        <f>B13*(1+B27)</f>
        <v>1.0549999999999999</v>
      </c>
      <c r="F13" s="58" t="s">
        <v>91</v>
      </c>
      <c r="H13" s="70"/>
    </row>
    <row r="14" spans="1:8" ht="18.75" x14ac:dyDescent="0.3">
      <c r="A14" s="5" t="s">
        <v>22</v>
      </c>
      <c r="B14" s="7">
        <v>1</v>
      </c>
      <c r="C14" s="8">
        <v>1</v>
      </c>
      <c r="F14" s="107">
        <f>VLOOKUP($F$3,Data!A$2:K$21,8,FALSE)</f>
        <v>247714469</v>
      </c>
      <c r="H14" s="32" t="s">
        <v>60</v>
      </c>
    </row>
    <row r="15" spans="1:8" ht="18.75" x14ac:dyDescent="0.3">
      <c r="A15" s="3" t="s">
        <v>0</v>
      </c>
      <c r="B15" s="102">
        <f>B9/B12</f>
        <v>1350758042</v>
      </c>
      <c r="C15" s="102">
        <f>C9/C12</f>
        <v>1386316608.8913445</v>
      </c>
      <c r="F15" s="58" t="s">
        <v>92</v>
      </c>
      <c r="G15" s="44"/>
      <c r="H15" s="58" t="s">
        <v>84</v>
      </c>
    </row>
    <row r="16" spans="1:8" ht="18.75" customHeight="1" x14ac:dyDescent="0.3">
      <c r="A16" s="4" t="s">
        <v>23</v>
      </c>
      <c r="B16" s="103">
        <f>B10/B13</f>
        <v>247714469</v>
      </c>
      <c r="C16" s="103">
        <f t="shared" ref="C16:C17" si="0">C10/C13</f>
        <v>200487974.39547676</v>
      </c>
      <c r="F16" s="107">
        <f>VLOOKUP($F$3,Data!A$2:K$21,9,FALSE)</f>
        <v>257450191</v>
      </c>
      <c r="H16" s="105">
        <f>B10-C10</f>
        <v>36199656.012772024</v>
      </c>
    </row>
    <row r="17" spans="1:8" s="40" customFormat="1" ht="18.75" x14ac:dyDescent="0.3">
      <c r="A17" s="45" t="s">
        <v>24</v>
      </c>
      <c r="B17" s="104">
        <f>B11/B14</f>
        <v>257450191</v>
      </c>
      <c r="C17" s="104">
        <f t="shared" si="0"/>
        <v>264227540.86815864</v>
      </c>
      <c r="D17" s="41"/>
      <c r="F17" s="58" t="s">
        <v>93</v>
      </c>
      <c r="G17" s="44"/>
      <c r="H17" s="32" t="s">
        <v>83</v>
      </c>
    </row>
    <row r="18" spans="1:8" ht="17.25" customHeight="1" x14ac:dyDescent="0.3">
      <c r="A18" s="11" t="s">
        <v>11</v>
      </c>
      <c r="B18" s="114">
        <f>(1+$B$19+$B$20)^(1/(1-$B$4))</f>
        <v>0.91167944807539503</v>
      </c>
      <c r="C18" s="114">
        <f>(1+$B$19+$B$20*C13^(1-B4))^(1/(1-$B$4))</f>
        <v>0.91771800890761479</v>
      </c>
      <c r="F18" s="107">
        <f>VLOOKUP($F$3,Data!A$2:K$21,5,FALSE)</f>
        <v>1350758042</v>
      </c>
      <c r="H18" s="105">
        <f>B9-C9</f>
        <v>-35558566.891344547</v>
      </c>
    </row>
    <row r="19" spans="1:8" ht="18.75" x14ac:dyDescent="0.3">
      <c r="A19" s="15" t="s">
        <v>106</v>
      </c>
      <c r="B19" s="6">
        <f>B11/B9</f>
        <v>0.19059682266914832</v>
      </c>
      <c r="C19" s="6"/>
      <c r="F19" s="58" t="s">
        <v>59</v>
      </c>
      <c r="G19" s="44"/>
      <c r="H19" s="32" t="s">
        <v>50</v>
      </c>
    </row>
    <row r="20" spans="1:8" ht="18.75" x14ac:dyDescent="0.3">
      <c r="A20" s="4" t="s">
        <v>107</v>
      </c>
      <c r="B20" s="7">
        <f>B10/B9</f>
        <v>0.18338922390069323</v>
      </c>
      <c r="C20" s="7"/>
      <c r="D20" s="68"/>
      <c r="F20" s="76">
        <f>VLOOKUP($F$3,Data!A$2:K$21,7,FALSE)</f>
        <v>651.62380989999997</v>
      </c>
      <c r="H20" s="78">
        <f>ROUND(H12*F20,0)</f>
        <v>-17</v>
      </c>
    </row>
    <row r="21" spans="1:8" ht="17.25" customHeight="1" x14ac:dyDescent="0.25">
      <c r="A21" s="5" t="s">
        <v>108</v>
      </c>
      <c r="B21" s="115">
        <f>B9/(1+B20+B19)^((B5+B4)/(1-B4))</f>
        <v>1943742818.7411232</v>
      </c>
      <c r="C21" s="8"/>
      <c r="F21" s="58" t="s">
        <v>90</v>
      </c>
      <c r="H21" s="32" t="s">
        <v>82</v>
      </c>
    </row>
    <row r="22" spans="1:8" ht="18.75" x14ac:dyDescent="0.3">
      <c r="A22" s="15"/>
      <c r="B22" s="7"/>
      <c r="C22" s="7"/>
      <c r="F22" s="107">
        <f>VLOOKUP($F$3,Data!A$2:K$21,6,FALSE)</f>
        <v>304499107.75473398</v>
      </c>
      <c r="G22" s="44"/>
      <c r="H22" s="105">
        <f>C34</f>
        <v>-7810302.3667229936</v>
      </c>
    </row>
    <row r="23" spans="1:8" ht="18.75" x14ac:dyDescent="0.3">
      <c r="A23" s="15"/>
      <c r="B23" s="7"/>
      <c r="C23" s="7"/>
      <c r="F23" s="67"/>
      <c r="G23" s="44"/>
    </row>
    <row r="24" spans="1:8" ht="15.75" x14ac:dyDescent="0.25">
      <c r="A24" s="20" t="s">
        <v>1</v>
      </c>
      <c r="B24" s="116" t="s">
        <v>7</v>
      </c>
      <c r="F24" s="58" t="s">
        <v>55</v>
      </c>
    </row>
    <row r="25" spans="1:8" ht="13.5" customHeight="1" x14ac:dyDescent="0.3">
      <c r="A25" s="13" t="s">
        <v>25</v>
      </c>
      <c r="B25" s="117">
        <f>F26</f>
        <v>0</v>
      </c>
      <c r="F25" s="58" t="s">
        <v>52</v>
      </c>
      <c r="G25" s="44"/>
    </row>
    <row r="26" spans="1:8" ht="18.75" x14ac:dyDescent="0.3">
      <c r="A26" s="13" t="s">
        <v>26</v>
      </c>
      <c r="B26" s="117">
        <f>F28</f>
        <v>5.5E-2</v>
      </c>
      <c r="F26" s="77">
        <f>VLOOKUP($F$3,Data!A$2:K$21,10,FALSE)</f>
        <v>0</v>
      </c>
    </row>
    <row r="27" spans="1:8" ht="15.75" x14ac:dyDescent="0.25">
      <c r="A27" s="9" t="s">
        <v>4</v>
      </c>
      <c r="B27" s="117">
        <f>(B26-B25)/(1+B25)</f>
        <v>5.5E-2</v>
      </c>
      <c r="F27" s="58" t="s">
        <v>94</v>
      </c>
    </row>
    <row r="28" spans="1:8" ht="18.75" x14ac:dyDescent="0.3">
      <c r="B28" s="2"/>
      <c r="F28" s="77">
        <f>VLOOKUP($F$3,Data!A$2:K$21,11,FALSE)</f>
        <v>5.5E-2</v>
      </c>
      <c r="G28" s="44"/>
    </row>
    <row r="29" spans="1:8" ht="15.75" customHeight="1" x14ac:dyDescent="0.25">
      <c r="A29" s="21" t="s">
        <v>28</v>
      </c>
      <c r="B29" s="118"/>
      <c r="C29" s="35"/>
      <c r="D29" s="36"/>
    </row>
    <row r="30" spans="1:8" ht="18.75" customHeight="1" x14ac:dyDescent="0.25">
      <c r="A30" s="12" t="s">
        <v>15</v>
      </c>
      <c r="B30" s="119"/>
      <c r="C30" s="120">
        <f>B10/C10-1</f>
        <v>0.17114477942004891</v>
      </c>
    </row>
    <row r="31" spans="1:8" ht="17.25" customHeight="1" x14ac:dyDescent="0.3">
      <c r="A31" s="12" t="s">
        <v>16</v>
      </c>
      <c r="B31" s="119"/>
      <c r="C31" s="120">
        <f>B18/C18-1</f>
        <v>-6.5799742116945392E-3</v>
      </c>
      <c r="D31" s="37"/>
      <c r="E31" s="14"/>
      <c r="F31" s="60"/>
      <c r="G31" s="44"/>
    </row>
    <row r="32" spans="1:8" x14ac:dyDescent="0.25">
      <c r="A32" s="12" t="s">
        <v>17</v>
      </c>
      <c r="B32" s="119"/>
      <c r="C32" s="120">
        <f>B9/C9-1</f>
        <v>-2.5649672422074832E-2</v>
      </c>
      <c r="D32" s="37"/>
      <c r="E32" s="14"/>
    </row>
    <row r="33" spans="1:5" ht="15.75" customHeight="1" x14ac:dyDescent="0.25">
      <c r="A33" s="12" t="s">
        <v>9</v>
      </c>
      <c r="B33" s="31"/>
      <c r="C33" s="121">
        <f>ROUND(((B15/C15)-1)*B6,0)</f>
        <v>-17</v>
      </c>
      <c r="D33" s="38"/>
      <c r="E33" s="14"/>
    </row>
    <row r="34" spans="1:5" x14ac:dyDescent="0.25">
      <c r="A34" s="12" t="s">
        <v>27</v>
      </c>
      <c r="B34" s="31"/>
      <c r="C34" s="122">
        <f>C32*(B9)*1/B4</f>
        <v>-7810302.3667229936</v>
      </c>
      <c r="D34" s="39"/>
    </row>
    <row r="35" spans="1:5" x14ac:dyDescent="0.25">
      <c r="D35" s="16"/>
    </row>
    <row r="36" spans="1:5" ht="17.45" customHeight="1" x14ac:dyDescent="0.25">
      <c r="D36" s="37"/>
    </row>
    <row r="39" spans="1:5" ht="9.6" customHeight="1" x14ac:dyDescent="0.25"/>
    <row r="42" spans="1:5" ht="14.25" customHeight="1" x14ac:dyDescent="0.25"/>
    <row r="45" spans="1:5" ht="20.25" customHeight="1" x14ac:dyDescent="0.25"/>
  </sheetData>
  <mergeCells count="1">
    <mergeCell ref="F4:F5"/>
  </mergeCells>
  <dataValidations count="1">
    <dataValidation allowBlank="1" showErrorMessage="1" prompt="Baseline value is f3" sqref="F8" xr:uid="{00000000-0002-0000-0100-000000000000}"/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1000000}">
          <x14:formula1>
            <xm:f>Data!$A$2:$A$21</xm:f>
          </x14:formula1>
          <xm:sqref>F3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169"/>
  <sheetViews>
    <sheetView zoomScale="93" zoomScaleNormal="130" workbookViewId="0"/>
  </sheetViews>
  <sheetFormatPr defaultRowHeight="15" x14ac:dyDescent="0.25"/>
  <cols>
    <col min="1" max="1" width="25.85546875" style="53" customWidth="1"/>
    <col min="2" max="2" width="43.85546875" style="53" customWidth="1"/>
    <col min="3" max="3" width="18.5703125" style="54" customWidth="1"/>
    <col min="4" max="4" width="17.5703125" style="54" customWidth="1"/>
    <col min="5" max="5" width="16.5703125" style="55" customWidth="1"/>
    <col min="6" max="6" width="15" style="69" customWidth="1"/>
    <col min="7" max="7" width="12.28515625" style="54" customWidth="1"/>
    <col min="8" max="8" width="15.140625" style="55" customWidth="1"/>
    <col min="9" max="9" width="15" style="55" customWidth="1"/>
    <col min="10" max="10" width="13.85546875" style="56" customWidth="1"/>
    <col min="11" max="11" width="10.5703125" style="57" customWidth="1"/>
    <col min="13" max="13" width="12.42578125" style="34" customWidth="1"/>
    <col min="14" max="14" width="15.42578125" style="33" customWidth="1"/>
    <col min="15" max="15" width="16.42578125" style="34" customWidth="1"/>
  </cols>
  <sheetData>
    <row r="1" spans="1:15" s="18" customFormat="1" ht="60" x14ac:dyDescent="0.25">
      <c r="A1" s="125" t="s">
        <v>104</v>
      </c>
      <c r="B1" s="125" t="s">
        <v>31</v>
      </c>
      <c r="C1" s="125" t="s">
        <v>97</v>
      </c>
      <c r="D1" s="126" t="s">
        <v>98</v>
      </c>
      <c r="E1" s="127" t="s">
        <v>99</v>
      </c>
      <c r="F1" s="128" t="s">
        <v>109</v>
      </c>
      <c r="G1" s="125" t="s">
        <v>110</v>
      </c>
      <c r="H1" s="127" t="s">
        <v>111</v>
      </c>
      <c r="I1" s="127" t="s">
        <v>112</v>
      </c>
      <c r="J1" s="128" t="s">
        <v>89</v>
      </c>
      <c r="K1" s="129" t="s">
        <v>113</v>
      </c>
      <c r="M1" s="61"/>
      <c r="N1" s="62"/>
      <c r="O1" s="61"/>
    </row>
    <row r="2" spans="1:15" ht="15.75" x14ac:dyDescent="0.25">
      <c r="A2" s="72" t="s">
        <v>61</v>
      </c>
      <c r="B2" s="72" t="s">
        <v>32</v>
      </c>
      <c r="C2" s="74">
        <v>8.5</v>
      </c>
      <c r="D2" s="74">
        <v>-1</v>
      </c>
      <c r="E2" s="73">
        <v>91514188</v>
      </c>
      <c r="F2" s="73">
        <f>E2/Data!C2</f>
        <v>10766375.05882353</v>
      </c>
      <c r="G2" s="73">
        <v>266</v>
      </c>
      <c r="H2" s="73">
        <v>206526345</v>
      </c>
      <c r="I2" s="73">
        <v>3351700663</v>
      </c>
      <c r="J2" s="108">
        <v>0</v>
      </c>
      <c r="K2" s="108">
        <v>0.16500000000000001</v>
      </c>
      <c r="M2" s="100"/>
      <c r="N2" s="99"/>
      <c r="O2" s="46"/>
    </row>
    <row r="3" spans="1:15" ht="15.75" x14ac:dyDescent="0.25">
      <c r="A3" s="72" t="s">
        <v>62</v>
      </c>
      <c r="B3" s="72" t="s">
        <v>33</v>
      </c>
      <c r="C3" s="74">
        <v>10.092000000000001</v>
      </c>
      <c r="D3" s="74">
        <v>-1</v>
      </c>
      <c r="E3" s="73">
        <v>147651316</v>
      </c>
      <c r="F3" s="73">
        <f>E3/Data!C3</f>
        <v>14630530.717399919</v>
      </c>
      <c r="G3" s="73">
        <v>429</v>
      </c>
      <c r="H3" s="73">
        <v>109807082</v>
      </c>
      <c r="I3" s="73">
        <v>4165061565</v>
      </c>
      <c r="J3" s="108">
        <v>0</v>
      </c>
      <c r="K3" s="108">
        <v>0.32</v>
      </c>
      <c r="M3" s="100"/>
      <c r="N3" s="99"/>
      <c r="O3" s="46"/>
    </row>
    <row r="4" spans="1:15" ht="15.75" x14ac:dyDescent="0.25">
      <c r="A4" s="72" t="s">
        <v>63</v>
      </c>
      <c r="B4" s="72" t="s">
        <v>35</v>
      </c>
      <c r="C4" s="74">
        <v>8.9550000000000001</v>
      </c>
      <c r="D4" s="74">
        <v>-1</v>
      </c>
      <c r="E4" s="73">
        <v>50735636</v>
      </c>
      <c r="F4" s="73">
        <f>E4/Data!C4</f>
        <v>5665620.99385818</v>
      </c>
      <c r="G4" s="73">
        <v>147</v>
      </c>
      <c r="H4" s="73">
        <v>96880069</v>
      </c>
      <c r="I4" s="73">
        <v>1266690952</v>
      </c>
      <c r="J4" s="108">
        <v>0</v>
      </c>
      <c r="K4" s="108">
        <v>0.32</v>
      </c>
      <c r="M4" s="100"/>
      <c r="N4" s="99"/>
      <c r="O4" s="46"/>
    </row>
    <row r="5" spans="1:15" ht="15.75" x14ac:dyDescent="0.25">
      <c r="A5" s="72" t="s">
        <v>64</v>
      </c>
      <c r="B5" s="72" t="s">
        <v>36</v>
      </c>
      <c r="C5" s="74">
        <v>7.8929999999999998</v>
      </c>
      <c r="D5" s="74">
        <v>-1</v>
      </c>
      <c r="E5" s="73">
        <v>67872699</v>
      </c>
      <c r="F5" s="73">
        <f>E5/Data!C5</f>
        <v>8599100.3420752566</v>
      </c>
      <c r="G5" s="73">
        <v>197</v>
      </c>
      <c r="H5" s="73">
        <v>69059768</v>
      </c>
      <c r="I5" s="73">
        <v>1334320959</v>
      </c>
      <c r="J5" s="108">
        <v>0</v>
      </c>
      <c r="K5" s="108">
        <v>0.14899999999999999</v>
      </c>
      <c r="M5" s="100"/>
      <c r="N5" s="99"/>
      <c r="O5" s="46"/>
    </row>
    <row r="6" spans="1:15" ht="15.75" x14ac:dyDescent="0.25">
      <c r="A6" s="72" t="s">
        <v>65</v>
      </c>
      <c r="B6" s="72" t="s">
        <v>34</v>
      </c>
      <c r="C6" s="74">
        <v>10.199</v>
      </c>
      <c r="D6" s="74">
        <v>-1</v>
      </c>
      <c r="E6" s="73">
        <v>238947205</v>
      </c>
      <c r="F6" s="73">
        <f>E6/Data!C6</f>
        <v>23428493.479752917</v>
      </c>
      <c r="G6" s="73">
        <v>694</v>
      </c>
      <c r="H6" s="73">
        <v>64448525</v>
      </c>
      <c r="I6" s="73">
        <v>6086003083</v>
      </c>
      <c r="J6" s="108">
        <v>0</v>
      </c>
      <c r="K6" s="108">
        <v>0.16500000000000001</v>
      </c>
      <c r="M6" s="100"/>
      <c r="N6" s="99"/>
      <c r="O6" s="46"/>
    </row>
    <row r="7" spans="1:15" ht="15.75" x14ac:dyDescent="0.25">
      <c r="A7" s="72" t="s">
        <v>66</v>
      </c>
      <c r="B7" s="72" t="s">
        <v>37</v>
      </c>
      <c r="C7" s="74">
        <v>10.009</v>
      </c>
      <c r="D7" s="74">
        <v>-1</v>
      </c>
      <c r="E7" s="73">
        <v>45544719</v>
      </c>
      <c r="F7" s="73">
        <f>E7/Data!C7</f>
        <v>4550376.5610950142</v>
      </c>
      <c r="G7" s="73">
        <v>351</v>
      </c>
      <c r="H7" s="73">
        <v>24400089</v>
      </c>
      <c r="I7" s="73">
        <v>1004430131</v>
      </c>
      <c r="J7" s="108">
        <v>0</v>
      </c>
      <c r="K7" s="108">
        <v>0.27900000000000003</v>
      </c>
      <c r="M7" s="100"/>
      <c r="N7" s="99"/>
      <c r="O7" s="46"/>
    </row>
    <row r="8" spans="1:15" ht="15.75" x14ac:dyDescent="0.25">
      <c r="A8" s="72" t="s">
        <v>67</v>
      </c>
      <c r="B8" s="72" t="s">
        <v>39</v>
      </c>
      <c r="C8" s="74">
        <v>7.4980000000000002</v>
      </c>
      <c r="D8" s="74">
        <v>-1</v>
      </c>
      <c r="E8" s="73">
        <v>76155252</v>
      </c>
      <c r="F8" s="73">
        <f>E8/Data!C8</f>
        <v>10156742.064550547</v>
      </c>
      <c r="G8" s="73">
        <v>221</v>
      </c>
      <c r="H8" s="73">
        <v>23429195</v>
      </c>
      <c r="I8" s="73">
        <v>1612229397</v>
      </c>
      <c r="J8" s="108">
        <v>0</v>
      </c>
      <c r="K8" s="108">
        <v>0.28199999999999997</v>
      </c>
      <c r="M8" s="100"/>
      <c r="N8" s="99"/>
      <c r="O8" s="46"/>
    </row>
    <row r="9" spans="1:15" ht="15.75" x14ac:dyDescent="0.25">
      <c r="A9" s="72" t="s">
        <v>68</v>
      </c>
      <c r="B9" s="72" t="s">
        <v>38</v>
      </c>
      <c r="C9" s="74">
        <v>8.3759999999999994</v>
      </c>
      <c r="D9" s="74">
        <v>-1</v>
      </c>
      <c r="E9" s="73">
        <v>14813606</v>
      </c>
      <c r="F9" s="73">
        <f>E9/Data!C9</f>
        <v>1768577.6026743078</v>
      </c>
      <c r="G9" s="73">
        <v>114</v>
      </c>
      <c r="H9" s="73">
        <v>23246990</v>
      </c>
      <c r="I9" s="73">
        <v>469872112</v>
      </c>
      <c r="J9" s="108">
        <v>0</v>
      </c>
      <c r="K9" s="108">
        <v>0.27</v>
      </c>
      <c r="M9" s="100"/>
      <c r="N9" s="99"/>
      <c r="O9" s="46"/>
    </row>
    <row r="10" spans="1:15" ht="15.75" x14ac:dyDescent="0.25">
      <c r="A10" s="72" t="s">
        <v>69</v>
      </c>
      <c r="B10" s="72" t="s">
        <v>79</v>
      </c>
      <c r="C10" s="74">
        <v>8.4359999999999999</v>
      </c>
      <c r="D10" s="74">
        <v>-1</v>
      </c>
      <c r="E10" s="73">
        <v>8851891</v>
      </c>
      <c r="F10" s="73">
        <f>E10/Data!C10</f>
        <v>1049299.5495495496</v>
      </c>
      <c r="G10" s="73">
        <v>26</v>
      </c>
      <c r="H10" s="73">
        <v>21549545</v>
      </c>
      <c r="I10" s="73">
        <v>971499982</v>
      </c>
      <c r="J10" s="108">
        <v>0</v>
      </c>
      <c r="K10" s="108">
        <v>0.16</v>
      </c>
      <c r="M10" s="100"/>
      <c r="N10" s="99"/>
      <c r="O10" s="46"/>
    </row>
    <row r="11" spans="1:15" ht="15.75" x14ac:dyDescent="0.25">
      <c r="A11" s="72" t="s">
        <v>70</v>
      </c>
      <c r="B11" s="72" t="s">
        <v>80</v>
      </c>
      <c r="C11" s="74">
        <v>8.5980000000000008</v>
      </c>
      <c r="D11" s="74">
        <v>-1</v>
      </c>
      <c r="E11" s="73">
        <v>31657487</v>
      </c>
      <c r="F11" s="73">
        <f>E11/Data!C11</f>
        <v>3681959.4091649218</v>
      </c>
      <c r="G11" s="73">
        <v>92</v>
      </c>
      <c r="H11" s="73">
        <v>10468236</v>
      </c>
      <c r="I11" s="73">
        <v>750975865</v>
      </c>
      <c r="J11" s="108">
        <v>0</v>
      </c>
      <c r="K11" s="108">
        <v>0.28599999999999998</v>
      </c>
      <c r="M11" s="100"/>
      <c r="N11" s="99"/>
      <c r="O11" s="46"/>
    </row>
    <row r="12" spans="1:15" ht="15.75" x14ac:dyDescent="0.25">
      <c r="A12" s="98" t="s">
        <v>96</v>
      </c>
      <c r="B12" s="98" t="s">
        <v>85</v>
      </c>
      <c r="C12" s="82">
        <v>9.5808409999999995</v>
      </c>
      <c r="D12" s="97">
        <v>-0.5</v>
      </c>
      <c r="E12" s="73">
        <v>110301823714</v>
      </c>
      <c r="F12" s="73">
        <f>E12/Data!C12</f>
        <v>11512749633.774323</v>
      </c>
      <c r="G12" s="73">
        <v>46422</v>
      </c>
      <c r="H12" s="73">
        <v>440894571</v>
      </c>
      <c r="I12" s="73">
        <v>68907907755</v>
      </c>
      <c r="J12" s="110">
        <v>0</v>
      </c>
      <c r="K12" s="110">
        <v>1.9695081944540206E-3</v>
      </c>
      <c r="N12" s="99"/>
    </row>
    <row r="13" spans="1:15" ht="15.75" x14ac:dyDescent="0.25">
      <c r="A13" s="72" t="s">
        <v>71</v>
      </c>
      <c r="B13" s="72" t="s">
        <v>40</v>
      </c>
      <c r="C13" s="74">
        <v>4.4359999999999999</v>
      </c>
      <c r="D13" s="74">
        <v>-0.5</v>
      </c>
      <c r="E13" s="73">
        <v>1350758042</v>
      </c>
      <c r="F13" s="73">
        <f>E13/Data!C13</f>
        <v>304499107.75473398</v>
      </c>
      <c r="G13" s="73">
        <v>651.62380989999997</v>
      </c>
      <c r="H13" s="73">
        <v>247714469</v>
      </c>
      <c r="I13" s="73">
        <v>257450191</v>
      </c>
      <c r="J13" s="108">
        <v>0</v>
      </c>
      <c r="K13" s="108">
        <v>5.5E-2</v>
      </c>
      <c r="M13" s="100"/>
      <c r="N13" s="99"/>
      <c r="O13" s="47"/>
    </row>
    <row r="14" spans="1:15" ht="15.75" x14ac:dyDescent="0.25">
      <c r="A14" s="72" t="s">
        <v>72</v>
      </c>
      <c r="B14" s="72" t="s">
        <v>41</v>
      </c>
      <c r="C14" s="74">
        <v>1.893</v>
      </c>
      <c r="D14" s="74">
        <v>-1</v>
      </c>
      <c r="E14" s="73">
        <v>469320594</v>
      </c>
      <c r="F14" s="73">
        <f>E14/Data!C14</f>
        <v>247924244.05705228</v>
      </c>
      <c r="G14" s="73">
        <v>271.3347291</v>
      </c>
      <c r="H14" s="73">
        <v>55365069</v>
      </c>
      <c r="I14" s="73">
        <v>228023064</v>
      </c>
      <c r="J14" s="108">
        <v>0</v>
      </c>
      <c r="K14" s="108">
        <v>6.5000000000000002E-2</v>
      </c>
      <c r="M14" s="100"/>
      <c r="N14" s="99"/>
      <c r="O14" s="47"/>
    </row>
    <row r="15" spans="1:15" ht="15.75" x14ac:dyDescent="0.25">
      <c r="A15" s="72" t="s">
        <v>73</v>
      </c>
      <c r="B15" s="72" t="s">
        <v>43</v>
      </c>
      <c r="C15" s="74">
        <v>7.5650000000000004</v>
      </c>
      <c r="D15" s="81">
        <v>-0.5</v>
      </c>
      <c r="E15" s="73">
        <v>14989927024</v>
      </c>
      <c r="F15" s="73">
        <f>E15/Data!C15</f>
        <v>1981484074.5538664</v>
      </c>
      <c r="G15" s="73">
        <v>18737.41</v>
      </c>
      <c r="H15" s="73">
        <v>26902860</v>
      </c>
      <c r="I15" s="73">
        <v>6033606565</v>
      </c>
      <c r="J15" s="108">
        <v>0</v>
      </c>
      <c r="K15" s="108">
        <v>6.4000000000000001E-2</v>
      </c>
      <c r="M15" s="100"/>
      <c r="N15" s="99"/>
      <c r="O15" s="47"/>
    </row>
    <row r="16" spans="1:15" ht="15.75" x14ac:dyDescent="0.25">
      <c r="A16" s="72" t="s">
        <v>74</v>
      </c>
      <c r="B16" s="72" t="s">
        <v>44</v>
      </c>
      <c r="C16" s="74">
        <v>4.8780000000000001</v>
      </c>
      <c r="D16" s="81">
        <v>-0.5</v>
      </c>
      <c r="E16" s="73">
        <v>8046018568</v>
      </c>
      <c r="F16" s="73">
        <f>E16/Data!C16</f>
        <v>1649450300.9430094</v>
      </c>
      <c r="G16" s="73">
        <v>14304.03</v>
      </c>
      <c r="H16" s="73">
        <v>19360921</v>
      </c>
      <c r="I16" s="73">
        <v>920476561</v>
      </c>
      <c r="J16" s="108">
        <v>0</v>
      </c>
      <c r="K16" s="108">
        <v>6.4000000000000001E-2</v>
      </c>
      <c r="M16" s="100"/>
      <c r="N16" s="99"/>
      <c r="O16" s="47"/>
    </row>
    <row r="17" spans="1:15" ht="15.75" x14ac:dyDescent="0.25">
      <c r="A17" s="80" t="s">
        <v>95</v>
      </c>
      <c r="B17" s="80" t="s">
        <v>86</v>
      </c>
      <c r="C17" s="82">
        <v>3.2799339999999999</v>
      </c>
      <c r="D17" s="81">
        <v>-1</v>
      </c>
      <c r="E17" s="73">
        <v>3183756</v>
      </c>
      <c r="F17" s="73">
        <f>E17/Data!C17</f>
        <v>970676.84898537595</v>
      </c>
      <c r="G17" s="73">
        <v>181.72</v>
      </c>
      <c r="H17" s="73">
        <v>14270938</v>
      </c>
      <c r="I17" s="73">
        <v>500782289</v>
      </c>
      <c r="J17" s="110">
        <v>0</v>
      </c>
      <c r="K17" s="110">
        <v>3.7491943251138998E-2</v>
      </c>
      <c r="N17" s="99"/>
    </row>
    <row r="18" spans="1:15" s="2" customFormat="1" ht="15.75" x14ac:dyDescent="0.25">
      <c r="A18" s="72" t="s">
        <v>75</v>
      </c>
      <c r="B18" s="72" t="s">
        <v>42</v>
      </c>
      <c r="C18" s="74">
        <v>4</v>
      </c>
      <c r="D18" s="74">
        <v>-1</v>
      </c>
      <c r="E18" s="73">
        <v>58530995</v>
      </c>
      <c r="F18" s="73">
        <f>E18/Data!C18</f>
        <v>14632748.75</v>
      </c>
      <c r="G18" s="73">
        <v>31.925999999999998</v>
      </c>
      <c r="H18" s="73">
        <v>8116824</v>
      </c>
      <c r="I18" s="73">
        <v>15752542</v>
      </c>
      <c r="J18" s="108">
        <v>0</v>
      </c>
      <c r="K18" s="108">
        <v>3.5000000000000003E-2</v>
      </c>
      <c r="L18"/>
      <c r="M18" s="100"/>
      <c r="N18" s="99"/>
      <c r="O18" s="47"/>
    </row>
    <row r="19" spans="1:15" ht="15.75" x14ac:dyDescent="0.25">
      <c r="A19" s="72" t="s">
        <v>76</v>
      </c>
      <c r="B19" s="72" t="s">
        <v>45</v>
      </c>
      <c r="C19" s="74">
        <v>5.5389999999999997</v>
      </c>
      <c r="D19" s="74">
        <v>-1</v>
      </c>
      <c r="E19" s="73">
        <v>389119894</v>
      </c>
      <c r="F19" s="73">
        <f>E19/Data!C19</f>
        <v>70250928.68748872</v>
      </c>
      <c r="G19" s="73">
        <v>778.24</v>
      </c>
      <c r="H19" s="73">
        <v>7522285</v>
      </c>
      <c r="I19" s="73">
        <v>511255072</v>
      </c>
      <c r="J19" s="108">
        <v>0</v>
      </c>
      <c r="K19" s="109">
        <v>0.06</v>
      </c>
      <c r="M19" s="90"/>
      <c r="N19" s="99"/>
      <c r="O19" s="47"/>
    </row>
    <row r="20" spans="1:15" ht="15.75" x14ac:dyDescent="0.25">
      <c r="A20" s="72" t="s">
        <v>77</v>
      </c>
      <c r="B20" s="72" t="s">
        <v>81</v>
      </c>
      <c r="C20" s="74">
        <v>4.3479999999999999</v>
      </c>
      <c r="D20" s="74">
        <v>-1</v>
      </c>
      <c r="E20" s="73">
        <v>3484275998</v>
      </c>
      <c r="F20" s="73">
        <f>E20/Data!C20</f>
        <v>801351425.48298073</v>
      </c>
      <c r="G20" s="73">
        <v>4977.54</v>
      </c>
      <c r="H20" s="73">
        <v>5880985</v>
      </c>
      <c r="I20" s="73">
        <v>312570140</v>
      </c>
      <c r="J20" s="108">
        <v>0</v>
      </c>
      <c r="K20" s="109">
        <v>0.112</v>
      </c>
      <c r="M20" s="90"/>
      <c r="N20" s="99"/>
      <c r="O20" s="47"/>
    </row>
    <row r="21" spans="1:15" ht="15.75" x14ac:dyDescent="0.25">
      <c r="A21" s="72" t="s">
        <v>78</v>
      </c>
      <c r="B21" s="72" t="s">
        <v>46</v>
      </c>
      <c r="C21" s="74">
        <v>4.2640000000000002</v>
      </c>
      <c r="D21" s="74">
        <v>-1</v>
      </c>
      <c r="E21" s="73">
        <v>31613629276</v>
      </c>
      <c r="F21" s="73">
        <f>E21/Data!C21</f>
        <v>7414078160.4127579</v>
      </c>
      <c r="G21" s="73">
        <v>54335.93</v>
      </c>
      <c r="H21" s="73">
        <v>4984096</v>
      </c>
      <c r="I21" s="73">
        <v>2635677940</v>
      </c>
      <c r="J21" s="108">
        <v>0</v>
      </c>
      <c r="K21" s="109">
        <v>8.9999999999999998E-4</v>
      </c>
      <c r="M21" s="90"/>
      <c r="N21" s="99"/>
      <c r="O21" s="47"/>
    </row>
    <row r="22" spans="1:15" ht="15.75" x14ac:dyDescent="0.25">
      <c r="A22" s="48"/>
      <c r="B22" s="48"/>
      <c r="C22" s="95"/>
      <c r="D22" s="96"/>
      <c r="E22" s="96"/>
      <c r="F22" s="96"/>
      <c r="G22" s="96"/>
      <c r="H22" s="96"/>
      <c r="I22" s="88"/>
      <c r="J22" s="51"/>
      <c r="K22" s="52"/>
      <c r="N22" s="99"/>
    </row>
    <row r="23" spans="1:15" x14ac:dyDescent="0.25">
      <c r="A23" s="132" t="s">
        <v>100</v>
      </c>
      <c r="B23" s="48"/>
      <c r="C23" s="95"/>
      <c r="D23" s="96"/>
      <c r="E23" s="101"/>
      <c r="G23" s="49"/>
      <c r="H23" s="50"/>
      <c r="I23" s="91"/>
      <c r="J23" s="51"/>
      <c r="K23" s="52"/>
    </row>
    <row r="24" spans="1:15" x14ac:dyDescent="0.25">
      <c r="A24" s="133" t="s">
        <v>101</v>
      </c>
      <c r="B24" s="48"/>
      <c r="C24" s="49"/>
      <c r="D24" s="49"/>
      <c r="E24" s="93"/>
      <c r="F24" s="94"/>
      <c r="G24" s="49"/>
      <c r="H24" s="50"/>
      <c r="I24" s="50"/>
      <c r="J24" s="51"/>
      <c r="K24" s="52"/>
    </row>
    <row r="25" spans="1:15" x14ac:dyDescent="0.25">
      <c r="A25" s="133" t="s">
        <v>102</v>
      </c>
      <c r="B25" s="48"/>
      <c r="C25" s="49"/>
      <c r="D25" s="49"/>
      <c r="E25" s="92"/>
      <c r="F25" s="89"/>
      <c r="G25" s="49"/>
      <c r="H25" s="50"/>
      <c r="I25" s="50"/>
      <c r="J25" s="51"/>
      <c r="K25" s="52"/>
    </row>
    <row r="26" spans="1:15" x14ac:dyDescent="0.25">
      <c r="A26" s="133" t="s">
        <v>103</v>
      </c>
      <c r="B26" s="48"/>
      <c r="C26" s="49"/>
      <c r="D26" s="49"/>
      <c r="E26" s="50"/>
      <c r="G26" s="49"/>
      <c r="H26" s="50"/>
      <c r="I26" s="50"/>
      <c r="J26" s="51"/>
      <c r="K26" s="52"/>
    </row>
    <row r="27" spans="1:15" x14ac:dyDescent="0.25">
      <c r="A27" s="132" t="s">
        <v>116</v>
      </c>
      <c r="B27" s="48"/>
      <c r="C27" s="49"/>
      <c r="D27" s="49"/>
      <c r="E27" s="50"/>
      <c r="G27" s="49"/>
      <c r="H27" s="50"/>
      <c r="I27" s="50"/>
      <c r="J27" s="51"/>
      <c r="K27" s="52"/>
    </row>
    <row r="28" spans="1:15" x14ac:dyDescent="0.25">
      <c r="A28" s="133" t="s">
        <v>114</v>
      </c>
      <c r="B28" s="48"/>
      <c r="C28" s="49"/>
      <c r="D28" s="49"/>
      <c r="E28" s="50"/>
      <c r="G28" s="49"/>
      <c r="H28" s="50"/>
      <c r="I28" s="50"/>
      <c r="J28" s="51"/>
      <c r="K28" s="52"/>
    </row>
    <row r="29" spans="1:15" x14ac:dyDescent="0.25">
      <c r="A29" s="133" t="s">
        <v>115</v>
      </c>
      <c r="B29" s="48"/>
      <c r="C29" s="49"/>
      <c r="D29" s="49"/>
      <c r="E29" s="50"/>
      <c r="G29" s="49"/>
      <c r="H29" s="50"/>
      <c r="I29" s="50"/>
      <c r="J29" s="51"/>
      <c r="K29" s="52"/>
    </row>
    <row r="30" spans="1:15" x14ac:dyDescent="0.25">
      <c r="A30" s="131"/>
      <c r="B30" s="48"/>
      <c r="C30" s="49"/>
      <c r="D30" s="49"/>
      <c r="E30" s="50"/>
      <c r="G30" s="49"/>
      <c r="H30" s="50"/>
      <c r="I30" s="50"/>
      <c r="J30" s="51"/>
      <c r="K30" s="52"/>
    </row>
    <row r="31" spans="1:15" x14ac:dyDescent="0.25">
      <c r="A31" s="48"/>
      <c r="B31" s="48"/>
      <c r="C31" s="49"/>
      <c r="D31" s="49"/>
      <c r="E31" s="50"/>
      <c r="G31" s="49"/>
      <c r="H31" s="50"/>
      <c r="I31" s="50"/>
      <c r="J31" s="51"/>
      <c r="K31" s="52"/>
    </row>
    <row r="32" spans="1:15" x14ac:dyDescent="0.25">
      <c r="A32" s="48"/>
      <c r="B32" s="48"/>
      <c r="C32" s="49"/>
      <c r="D32" s="49"/>
      <c r="E32" s="50"/>
      <c r="G32" s="49"/>
      <c r="H32" s="50"/>
      <c r="I32" s="50"/>
      <c r="J32" s="51"/>
      <c r="K32" s="52"/>
    </row>
    <row r="33" spans="1:11" x14ac:dyDescent="0.25">
      <c r="A33" s="48"/>
      <c r="B33" s="48"/>
      <c r="C33" s="49"/>
      <c r="D33" s="49"/>
      <c r="E33" s="50"/>
      <c r="G33" s="49"/>
      <c r="H33" s="50"/>
      <c r="I33" s="50"/>
      <c r="J33" s="51"/>
      <c r="K33" s="52"/>
    </row>
    <row r="34" spans="1:11" x14ac:dyDescent="0.25">
      <c r="A34" s="48"/>
      <c r="B34" s="48"/>
      <c r="C34" s="49"/>
      <c r="D34" s="49"/>
      <c r="E34" s="50"/>
      <c r="G34" s="49"/>
      <c r="H34" s="50"/>
      <c r="I34" s="50"/>
      <c r="J34" s="51"/>
      <c r="K34" s="52"/>
    </row>
    <row r="35" spans="1:11" x14ac:dyDescent="0.25">
      <c r="A35" s="48"/>
      <c r="B35" s="48"/>
      <c r="C35" s="49"/>
      <c r="D35" s="49"/>
      <c r="E35" s="50"/>
      <c r="G35" s="49"/>
      <c r="H35" s="50"/>
      <c r="I35" s="50"/>
      <c r="J35" s="51"/>
      <c r="K35" s="52"/>
    </row>
    <row r="36" spans="1:11" x14ac:dyDescent="0.25">
      <c r="A36" s="48"/>
      <c r="B36" s="48"/>
      <c r="C36" s="49"/>
      <c r="D36" s="49"/>
      <c r="E36" s="50"/>
      <c r="G36" s="49"/>
      <c r="H36" s="50"/>
      <c r="I36" s="50"/>
      <c r="J36" s="51"/>
      <c r="K36" s="52"/>
    </row>
    <row r="37" spans="1:11" x14ac:dyDescent="0.25">
      <c r="A37" s="48"/>
      <c r="B37" s="48"/>
      <c r="C37" s="49"/>
      <c r="D37" s="49"/>
      <c r="E37" s="50"/>
      <c r="G37" s="49"/>
      <c r="H37" s="50"/>
      <c r="I37" s="50"/>
      <c r="J37" s="51"/>
      <c r="K37" s="52"/>
    </row>
    <row r="38" spans="1:11" x14ac:dyDescent="0.25">
      <c r="A38" s="48"/>
      <c r="B38" s="48"/>
      <c r="C38" s="49"/>
      <c r="D38" s="49"/>
      <c r="E38" s="50"/>
      <c r="G38" s="49"/>
      <c r="H38" s="50"/>
      <c r="I38" s="50"/>
      <c r="J38" s="51"/>
      <c r="K38" s="52"/>
    </row>
    <row r="39" spans="1:11" x14ac:dyDescent="0.25">
      <c r="A39" s="48"/>
      <c r="B39" s="48"/>
      <c r="C39" s="49"/>
      <c r="D39" s="49"/>
      <c r="E39" s="50"/>
      <c r="G39" s="49"/>
      <c r="H39" s="50"/>
      <c r="I39" s="50"/>
      <c r="J39" s="51"/>
      <c r="K39" s="52"/>
    </row>
    <row r="40" spans="1:11" x14ac:dyDescent="0.25">
      <c r="A40" s="48"/>
      <c r="B40" s="48"/>
      <c r="C40" s="49"/>
      <c r="D40" s="49"/>
      <c r="E40" s="50"/>
      <c r="G40" s="49"/>
      <c r="H40" s="50"/>
      <c r="I40" s="50"/>
      <c r="J40" s="51"/>
      <c r="K40" s="52"/>
    </row>
    <row r="41" spans="1:11" x14ac:dyDescent="0.25">
      <c r="A41" s="48"/>
      <c r="B41" s="48"/>
      <c r="C41" s="49"/>
      <c r="D41" s="49"/>
      <c r="E41" s="50"/>
      <c r="G41" s="49"/>
      <c r="H41" s="50"/>
      <c r="I41" s="50"/>
      <c r="J41" s="51"/>
      <c r="K41" s="52"/>
    </row>
    <row r="42" spans="1:11" x14ac:dyDescent="0.25">
      <c r="A42" s="48"/>
      <c r="B42" s="48"/>
      <c r="C42" s="49"/>
      <c r="D42" s="49"/>
      <c r="E42" s="50"/>
      <c r="G42" s="49"/>
      <c r="H42" s="50"/>
      <c r="I42" s="50"/>
      <c r="J42" s="51"/>
      <c r="K42" s="52"/>
    </row>
    <row r="43" spans="1:11" x14ac:dyDescent="0.25">
      <c r="A43" s="48"/>
      <c r="B43" s="48"/>
      <c r="C43" s="49"/>
      <c r="D43" s="49"/>
      <c r="E43" s="50"/>
      <c r="G43" s="49"/>
      <c r="H43" s="50"/>
      <c r="I43" s="50"/>
      <c r="J43" s="51"/>
      <c r="K43" s="52"/>
    </row>
    <row r="44" spans="1:11" x14ac:dyDescent="0.25">
      <c r="A44" s="48"/>
      <c r="B44" s="48"/>
      <c r="C44" s="49"/>
      <c r="D44" s="49"/>
      <c r="E44" s="50"/>
      <c r="G44" s="49"/>
      <c r="H44" s="50"/>
      <c r="I44" s="50"/>
      <c r="J44" s="51"/>
      <c r="K44" s="52"/>
    </row>
    <row r="45" spans="1:11" x14ac:dyDescent="0.25">
      <c r="A45" s="48"/>
      <c r="B45" s="48"/>
      <c r="C45" s="49"/>
      <c r="D45" s="49"/>
      <c r="E45" s="50"/>
      <c r="G45" s="49"/>
      <c r="H45" s="50"/>
      <c r="I45" s="50"/>
      <c r="J45" s="51"/>
      <c r="K45" s="52"/>
    </row>
    <row r="46" spans="1:11" x14ac:dyDescent="0.25">
      <c r="A46" s="48"/>
      <c r="B46" s="48"/>
      <c r="C46" s="49"/>
      <c r="D46" s="49"/>
      <c r="E46" s="50"/>
      <c r="G46" s="49"/>
      <c r="H46" s="50"/>
      <c r="I46" s="50"/>
      <c r="J46" s="51"/>
      <c r="K46" s="52"/>
    </row>
    <row r="47" spans="1:11" x14ac:dyDescent="0.25">
      <c r="A47" s="48"/>
      <c r="B47" s="48"/>
      <c r="C47" s="49"/>
      <c r="D47" s="49"/>
      <c r="E47" s="50"/>
      <c r="G47" s="49"/>
      <c r="H47" s="50"/>
      <c r="I47" s="50"/>
      <c r="J47" s="51"/>
      <c r="K47" s="52"/>
    </row>
    <row r="48" spans="1:11" x14ac:dyDescent="0.25">
      <c r="A48" s="48"/>
      <c r="B48" s="48"/>
      <c r="C48" s="49"/>
      <c r="D48" s="49"/>
      <c r="E48" s="50"/>
      <c r="G48" s="49"/>
      <c r="H48" s="50"/>
      <c r="I48" s="50"/>
      <c r="J48" s="51"/>
      <c r="K48" s="52"/>
    </row>
    <row r="49" spans="1:11" x14ac:dyDescent="0.25">
      <c r="A49" s="48"/>
      <c r="B49" s="48"/>
      <c r="C49" s="49"/>
      <c r="D49" s="49"/>
      <c r="E49" s="50"/>
      <c r="G49" s="49"/>
      <c r="H49" s="50"/>
      <c r="I49" s="50"/>
      <c r="J49" s="51"/>
      <c r="K49" s="52"/>
    </row>
    <row r="50" spans="1:11" x14ac:dyDescent="0.25">
      <c r="A50" s="48"/>
      <c r="B50" s="48"/>
      <c r="C50" s="49"/>
      <c r="D50" s="49"/>
      <c r="E50" s="50"/>
      <c r="G50" s="49"/>
      <c r="H50" s="50"/>
      <c r="I50" s="50"/>
      <c r="J50" s="51"/>
      <c r="K50" s="52"/>
    </row>
    <row r="51" spans="1:11" x14ac:dyDescent="0.25">
      <c r="A51" s="48"/>
      <c r="B51" s="48"/>
      <c r="C51" s="49"/>
      <c r="D51" s="49"/>
      <c r="E51" s="50"/>
      <c r="G51" s="49"/>
      <c r="H51" s="50"/>
      <c r="I51" s="50"/>
      <c r="J51" s="51"/>
      <c r="K51" s="52"/>
    </row>
    <row r="52" spans="1:11" x14ac:dyDescent="0.25">
      <c r="A52" s="48"/>
      <c r="B52" s="48"/>
      <c r="C52" s="49"/>
      <c r="D52" s="49"/>
      <c r="E52" s="50"/>
      <c r="G52" s="49"/>
      <c r="H52" s="50"/>
      <c r="I52" s="50"/>
      <c r="J52" s="51"/>
      <c r="K52" s="52"/>
    </row>
    <row r="53" spans="1:11" x14ac:dyDescent="0.25">
      <c r="A53" s="48"/>
      <c r="B53" s="48"/>
      <c r="C53" s="49"/>
      <c r="D53" s="49"/>
      <c r="E53" s="50"/>
      <c r="G53" s="49"/>
      <c r="H53" s="50"/>
      <c r="I53" s="50"/>
      <c r="J53" s="51"/>
      <c r="K53" s="52"/>
    </row>
    <row r="54" spans="1:11" x14ac:dyDescent="0.25">
      <c r="A54" s="48"/>
      <c r="B54" s="48"/>
      <c r="C54" s="49"/>
      <c r="D54" s="49"/>
      <c r="E54" s="50"/>
      <c r="G54" s="49"/>
      <c r="H54" s="50"/>
      <c r="I54" s="50"/>
      <c r="J54" s="51"/>
      <c r="K54" s="52"/>
    </row>
    <row r="55" spans="1:11" x14ac:dyDescent="0.25">
      <c r="A55" s="48"/>
      <c r="B55" s="48"/>
      <c r="C55" s="49"/>
      <c r="D55" s="49"/>
      <c r="E55" s="50"/>
      <c r="G55" s="49"/>
      <c r="H55" s="50"/>
      <c r="I55" s="50"/>
      <c r="J55" s="51"/>
      <c r="K55" s="52"/>
    </row>
    <row r="56" spans="1:11" x14ac:dyDescent="0.25">
      <c r="A56" s="48"/>
      <c r="B56" s="48"/>
      <c r="C56" s="49"/>
      <c r="D56" s="49"/>
      <c r="E56" s="50"/>
      <c r="G56" s="49"/>
      <c r="H56" s="50"/>
      <c r="I56" s="50"/>
      <c r="J56" s="51"/>
      <c r="K56" s="52"/>
    </row>
    <row r="57" spans="1:11" x14ac:dyDescent="0.25">
      <c r="A57" s="48"/>
      <c r="B57" s="48"/>
      <c r="C57" s="49"/>
      <c r="D57" s="49"/>
      <c r="E57" s="50"/>
      <c r="G57" s="49"/>
      <c r="H57" s="50"/>
      <c r="I57" s="50"/>
      <c r="J57" s="51"/>
      <c r="K57" s="52"/>
    </row>
    <row r="58" spans="1:11" x14ac:dyDescent="0.25">
      <c r="A58" s="48"/>
      <c r="B58" s="48"/>
      <c r="C58" s="49"/>
      <c r="D58" s="49"/>
      <c r="E58" s="50"/>
      <c r="G58" s="49"/>
      <c r="H58" s="50"/>
      <c r="I58" s="50"/>
      <c r="J58" s="51"/>
      <c r="K58" s="52"/>
    </row>
    <row r="59" spans="1:11" x14ac:dyDescent="0.25">
      <c r="A59" s="48"/>
      <c r="B59" s="48"/>
      <c r="C59" s="49"/>
      <c r="D59" s="49"/>
      <c r="E59" s="50"/>
      <c r="G59" s="49"/>
      <c r="H59" s="50"/>
      <c r="I59" s="50"/>
      <c r="J59" s="51"/>
      <c r="K59" s="52"/>
    </row>
    <row r="60" spans="1:11" x14ac:dyDescent="0.25">
      <c r="A60" s="48"/>
      <c r="B60" s="48"/>
      <c r="C60" s="49"/>
      <c r="D60" s="49"/>
      <c r="E60" s="50"/>
      <c r="G60" s="49"/>
      <c r="H60" s="50"/>
      <c r="I60" s="50"/>
      <c r="J60" s="51"/>
      <c r="K60" s="52"/>
    </row>
    <row r="61" spans="1:11" x14ac:dyDescent="0.25">
      <c r="A61" s="48"/>
      <c r="B61" s="48"/>
      <c r="C61" s="49"/>
      <c r="D61" s="49"/>
      <c r="E61" s="50"/>
      <c r="G61" s="49"/>
      <c r="H61" s="50"/>
      <c r="I61" s="50"/>
      <c r="J61" s="51"/>
      <c r="K61" s="52"/>
    </row>
    <row r="62" spans="1:11" x14ac:dyDescent="0.25">
      <c r="A62" s="48"/>
      <c r="B62" s="48"/>
      <c r="C62" s="49"/>
      <c r="D62" s="49"/>
      <c r="E62" s="50"/>
      <c r="G62" s="49"/>
      <c r="H62" s="50"/>
      <c r="I62" s="50"/>
      <c r="J62" s="51"/>
      <c r="K62" s="52"/>
    </row>
    <row r="63" spans="1:11" x14ac:dyDescent="0.25">
      <c r="A63" s="48"/>
      <c r="B63" s="48"/>
      <c r="C63" s="49"/>
      <c r="D63" s="49"/>
      <c r="E63" s="50"/>
      <c r="G63" s="49"/>
      <c r="H63" s="50"/>
      <c r="I63" s="50"/>
      <c r="J63" s="51"/>
      <c r="K63" s="52"/>
    </row>
    <row r="64" spans="1:11" x14ac:dyDescent="0.25">
      <c r="A64" s="48"/>
      <c r="B64" s="48"/>
      <c r="C64" s="49"/>
      <c r="D64" s="49"/>
      <c r="E64" s="50"/>
      <c r="G64" s="49"/>
      <c r="H64" s="50"/>
      <c r="I64" s="50"/>
      <c r="J64" s="51"/>
      <c r="K64" s="52"/>
    </row>
    <row r="65" spans="1:11" x14ac:dyDescent="0.25">
      <c r="A65" s="48"/>
      <c r="B65" s="48"/>
      <c r="C65" s="49"/>
      <c r="D65" s="49"/>
      <c r="E65" s="50"/>
      <c r="G65" s="49"/>
      <c r="H65" s="50"/>
      <c r="I65" s="50"/>
      <c r="J65" s="51"/>
      <c r="K65" s="52"/>
    </row>
    <row r="66" spans="1:11" x14ac:dyDescent="0.25">
      <c r="A66" s="48"/>
      <c r="B66" s="48"/>
      <c r="C66" s="49"/>
      <c r="D66" s="49"/>
      <c r="E66" s="50"/>
      <c r="G66" s="49"/>
      <c r="H66" s="50"/>
      <c r="I66" s="50"/>
      <c r="J66" s="51"/>
      <c r="K66" s="52"/>
    </row>
    <row r="67" spans="1:11" x14ac:dyDescent="0.25">
      <c r="A67" s="48"/>
      <c r="B67" s="48"/>
      <c r="C67" s="49"/>
      <c r="D67" s="49"/>
      <c r="E67" s="50"/>
      <c r="G67" s="49"/>
      <c r="H67" s="50"/>
      <c r="I67" s="50"/>
      <c r="J67" s="51"/>
      <c r="K67" s="52"/>
    </row>
    <row r="68" spans="1:11" x14ac:dyDescent="0.25">
      <c r="A68" s="48"/>
      <c r="B68" s="48"/>
      <c r="C68" s="49"/>
      <c r="D68" s="49"/>
      <c r="E68" s="50"/>
      <c r="G68" s="49"/>
      <c r="H68" s="50"/>
      <c r="I68" s="50"/>
      <c r="J68" s="51"/>
      <c r="K68" s="52"/>
    </row>
    <row r="69" spans="1:11" x14ac:dyDescent="0.25">
      <c r="A69" s="48"/>
      <c r="B69" s="48"/>
      <c r="C69" s="49"/>
      <c r="D69" s="49"/>
      <c r="E69" s="50"/>
      <c r="G69" s="49"/>
      <c r="H69" s="50"/>
      <c r="I69" s="50"/>
      <c r="J69" s="51"/>
      <c r="K69" s="52"/>
    </row>
    <row r="70" spans="1:11" x14ac:dyDescent="0.25">
      <c r="A70" s="48"/>
      <c r="B70" s="48"/>
      <c r="C70" s="49"/>
      <c r="D70" s="49"/>
      <c r="E70" s="50"/>
      <c r="G70" s="49"/>
      <c r="H70" s="50"/>
      <c r="I70" s="50"/>
      <c r="J70" s="51"/>
      <c r="K70" s="52"/>
    </row>
    <row r="71" spans="1:11" x14ac:dyDescent="0.25">
      <c r="A71" s="48"/>
      <c r="B71" s="48"/>
      <c r="C71" s="49"/>
      <c r="D71" s="49"/>
      <c r="E71" s="50"/>
      <c r="G71" s="49"/>
      <c r="H71" s="50"/>
      <c r="I71" s="50"/>
      <c r="J71" s="51"/>
      <c r="K71" s="52"/>
    </row>
    <row r="72" spans="1:11" x14ac:dyDescent="0.25">
      <c r="A72" s="48"/>
      <c r="B72" s="48"/>
      <c r="C72" s="49"/>
      <c r="D72" s="49"/>
      <c r="E72" s="50"/>
      <c r="G72" s="49"/>
      <c r="H72" s="50"/>
      <c r="I72" s="50"/>
      <c r="J72" s="51"/>
      <c r="K72" s="52"/>
    </row>
    <row r="73" spans="1:11" x14ac:dyDescent="0.25">
      <c r="A73" s="48"/>
      <c r="B73" s="48"/>
      <c r="C73" s="49"/>
      <c r="D73" s="49"/>
      <c r="E73" s="50"/>
      <c r="G73" s="49"/>
      <c r="H73" s="50"/>
      <c r="I73" s="50"/>
      <c r="J73" s="51"/>
      <c r="K73" s="52"/>
    </row>
    <row r="74" spans="1:11" x14ac:dyDescent="0.25">
      <c r="A74" s="48"/>
      <c r="B74" s="48"/>
      <c r="C74" s="49"/>
      <c r="D74" s="49"/>
      <c r="E74" s="50"/>
      <c r="G74" s="49"/>
      <c r="H74" s="50"/>
      <c r="I74" s="50"/>
      <c r="J74" s="51"/>
      <c r="K74" s="52"/>
    </row>
    <row r="75" spans="1:11" x14ac:dyDescent="0.25">
      <c r="A75" s="48"/>
      <c r="B75" s="48"/>
      <c r="C75" s="49"/>
      <c r="D75" s="49"/>
      <c r="E75" s="50"/>
      <c r="G75" s="49"/>
      <c r="H75" s="50"/>
      <c r="I75" s="50"/>
      <c r="J75" s="51"/>
      <c r="K75" s="52"/>
    </row>
    <row r="76" spans="1:11" x14ac:dyDescent="0.25">
      <c r="A76" s="48"/>
      <c r="B76" s="48"/>
      <c r="C76" s="49"/>
      <c r="D76" s="49"/>
      <c r="E76" s="50"/>
      <c r="G76" s="49"/>
      <c r="H76" s="50"/>
      <c r="I76" s="50"/>
      <c r="J76" s="51"/>
      <c r="K76" s="52"/>
    </row>
    <row r="77" spans="1:11" x14ac:dyDescent="0.25">
      <c r="A77" s="48"/>
      <c r="B77" s="48"/>
      <c r="C77" s="49"/>
      <c r="D77" s="49"/>
      <c r="E77" s="50"/>
      <c r="G77" s="49"/>
      <c r="H77" s="50"/>
      <c r="I77" s="50"/>
      <c r="J77" s="51"/>
      <c r="K77" s="52"/>
    </row>
    <row r="78" spans="1:11" x14ac:dyDescent="0.25">
      <c r="A78" s="48"/>
      <c r="B78" s="48"/>
      <c r="C78" s="49"/>
      <c r="D78" s="49"/>
      <c r="E78" s="50"/>
      <c r="G78" s="49"/>
      <c r="H78" s="50"/>
      <c r="I78" s="50"/>
      <c r="J78" s="51"/>
      <c r="K78" s="52"/>
    </row>
    <row r="79" spans="1:11" x14ac:dyDescent="0.25">
      <c r="A79" s="48"/>
      <c r="B79" s="48"/>
      <c r="C79" s="49"/>
      <c r="D79" s="49"/>
      <c r="E79" s="50"/>
      <c r="G79" s="49"/>
      <c r="H79" s="50"/>
      <c r="I79" s="50"/>
      <c r="J79" s="51"/>
      <c r="K79" s="52"/>
    </row>
    <row r="80" spans="1:11" x14ac:dyDescent="0.25">
      <c r="A80" s="48"/>
      <c r="B80" s="48"/>
      <c r="C80" s="49"/>
      <c r="D80" s="49"/>
      <c r="E80" s="50"/>
      <c r="G80" s="49"/>
      <c r="H80" s="50"/>
      <c r="I80" s="50"/>
      <c r="J80" s="51"/>
      <c r="K80" s="52"/>
    </row>
    <row r="81" spans="1:11" x14ac:dyDescent="0.25">
      <c r="A81" s="48"/>
      <c r="B81" s="48"/>
      <c r="C81" s="49"/>
      <c r="D81" s="49"/>
      <c r="E81" s="50"/>
      <c r="G81" s="49"/>
      <c r="H81" s="50"/>
      <c r="I81" s="50"/>
      <c r="J81" s="51"/>
      <c r="K81" s="52"/>
    </row>
    <row r="82" spans="1:11" x14ac:dyDescent="0.25">
      <c r="A82" s="48"/>
      <c r="B82" s="48"/>
      <c r="C82" s="49"/>
      <c r="D82" s="49"/>
      <c r="E82" s="50"/>
      <c r="G82" s="49"/>
      <c r="H82" s="50"/>
      <c r="I82" s="50"/>
      <c r="J82" s="51"/>
      <c r="K82" s="52"/>
    </row>
    <row r="83" spans="1:11" x14ac:dyDescent="0.25">
      <c r="A83" s="48"/>
      <c r="B83" s="48"/>
      <c r="C83" s="49"/>
      <c r="D83" s="49"/>
      <c r="E83" s="50"/>
      <c r="G83" s="49"/>
      <c r="H83" s="50"/>
      <c r="I83" s="50"/>
      <c r="J83" s="51"/>
      <c r="K83" s="52"/>
    </row>
    <row r="84" spans="1:11" x14ac:dyDescent="0.25">
      <c r="A84" s="48"/>
      <c r="B84" s="48"/>
      <c r="C84" s="49"/>
      <c r="D84" s="49"/>
      <c r="E84" s="50"/>
      <c r="G84" s="49"/>
      <c r="H84" s="50"/>
      <c r="I84" s="50"/>
      <c r="J84" s="51"/>
      <c r="K84" s="52"/>
    </row>
    <row r="85" spans="1:11" x14ac:dyDescent="0.25">
      <c r="A85" s="48"/>
      <c r="B85" s="48"/>
      <c r="C85" s="49"/>
      <c r="D85" s="49"/>
      <c r="E85" s="50"/>
      <c r="G85" s="49"/>
      <c r="H85" s="50"/>
      <c r="I85" s="50"/>
      <c r="J85" s="51"/>
      <c r="K85" s="52"/>
    </row>
    <row r="86" spans="1:11" x14ac:dyDescent="0.25">
      <c r="A86" s="48"/>
      <c r="B86" s="48"/>
      <c r="C86" s="49"/>
      <c r="D86" s="49"/>
      <c r="E86" s="50"/>
      <c r="G86" s="49"/>
      <c r="H86" s="50"/>
      <c r="I86" s="50"/>
      <c r="J86" s="51"/>
      <c r="K86" s="52"/>
    </row>
    <row r="87" spans="1:11" x14ac:dyDescent="0.25">
      <c r="A87" s="48"/>
      <c r="B87" s="48"/>
      <c r="C87" s="49"/>
      <c r="D87" s="49"/>
      <c r="E87" s="50"/>
      <c r="G87" s="49"/>
      <c r="H87" s="50"/>
      <c r="I87" s="50"/>
      <c r="J87" s="51"/>
      <c r="K87" s="52"/>
    </row>
    <row r="88" spans="1:11" x14ac:dyDescent="0.25">
      <c r="A88" s="48"/>
      <c r="B88" s="48"/>
      <c r="C88" s="49"/>
      <c r="D88" s="49"/>
      <c r="E88" s="50"/>
      <c r="G88" s="49"/>
      <c r="H88" s="50"/>
      <c r="I88" s="50"/>
      <c r="J88" s="51"/>
      <c r="K88" s="52"/>
    </row>
    <row r="89" spans="1:11" x14ac:dyDescent="0.25">
      <c r="A89" s="48"/>
      <c r="B89" s="48"/>
      <c r="C89" s="49"/>
      <c r="D89" s="49"/>
      <c r="E89" s="50"/>
      <c r="G89" s="49"/>
      <c r="H89" s="50"/>
      <c r="I89" s="50"/>
      <c r="J89" s="51"/>
      <c r="K89" s="52"/>
    </row>
    <row r="90" spans="1:11" x14ac:dyDescent="0.25">
      <c r="A90" s="48"/>
      <c r="B90" s="48"/>
      <c r="C90" s="49"/>
      <c r="D90" s="49"/>
      <c r="E90" s="50"/>
      <c r="G90" s="49"/>
      <c r="H90" s="50"/>
      <c r="I90" s="50"/>
      <c r="J90" s="51"/>
      <c r="K90" s="52"/>
    </row>
    <row r="91" spans="1:11" x14ac:dyDescent="0.25">
      <c r="A91" s="48"/>
      <c r="B91" s="48"/>
      <c r="C91" s="49"/>
      <c r="D91" s="49"/>
      <c r="E91" s="50"/>
      <c r="G91" s="49"/>
      <c r="H91" s="50"/>
      <c r="I91" s="50"/>
      <c r="J91" s="51"/>
      <c r="K91" s="52"/>
    </row>
    <row r="92" spans="1:11" x14ac:dyDescent="0.25">
      <c r="A92" s="48"/>
      <c r="B92" s="48"/>
      <c r="C92" s="49"/>
      <c r="D92" s="49"/>
      <c r="E92" s="50"/>
      <c r="G92" s="49"/>
      <c r="H92" s="50"/>
      <c r="I92" s="50"/>
      <c r="J92" s="51"/>
      <c r="K92" s="52"/>
    </row>
    <row r="93" spans="1:11" x14ac:dyDescent="0.25">
      <c r="A93" s="48"/>
      <c r="B93" s="48"/>
      <c r="C93" s="49"/>
      <c r="D93" s="49"/>
      <c r="E93" s="50"/>
      <c r="G93" s="49"/>
      <c r="H93" s="50"/>
      <c r="I93" s="50"/>
      <c r="J93" s="51"/>
      <c r="K93" s="52"/>
    </row>
    <row r="94" spans="1:11" x14ac:dyDescent="0.25">
      <c r="A94" s="48"/>
      <c r="B94" s="48"/>
      <c r="C94" s="49"/>
      <c r="D94" s="49"/>
      <c r="E94" s="50"/>
      <c r="G94" s="49"/>
      <c r="H94" s="50"/>
      <c r="I94" s="50"/>
      <c r="J94" s="51"/>
      <c r="K94" s="52"/>
    </row>
    <row r="95" spans="1:11" x14ac:dyDescent="0.25">
      <c r="A95" s="48"/>
      <c r="B95" s="48"/>
      <c r="C95" s="49"/>
      <c r="D95" s="49"/>
      <c r="E95" s="50"/>
      <c r="G95" s="49"/>
      <c r="H95" s="50"/>
      <c r="I95" s="50"/>
      <c r="J95" s="51"/>
      <c r="K95" s="52"/>
    </row>
    <row r="96" spans="1:11" x14ac:dyDescent="0.25">
      <c r="A96" s="48"/>
      <c r="B96" s="48"/>
      <c r="C96" s="49"/>
      <c r="D96" s="49"/>
      <c r="E96" s="50"/>
      <c r="G96" s="49"/>
      <c r="H96" s="50"/>
      <c r="I96" s="50"/>
      <c r="J96" s="51"/>
      <c r="K96" s="52"/>
    </row>
    <row r="97" spans="1:11" x14ac:dyDescent="0.25">
      <c r="A97" s="48"/>
      <c r="B97" s="48"/>
      <c r="C97" s="49"/>
      <c r="D97" s="49"/>
      <c r="E97" s="50"/>
      <c r="G97" s="49"/>
      <c r="H97" s="50"/>
      <c r="I97" s="50"/>
      <c r="J97" s="51"/>
      <c r="K97" s="52"/>
    </row>
    <row r="98" spans="1:11" x14ac:dyDescent="0.25">
      <c r="A98" s="48"/>
      <c r="B98" s="48"/>
      <c r="C98" s="49"/>
      <c r="D98" s="49"/>
      <c r="E98" s="50"/>
      <c r="G98" s="49"/>
      <c r="H98" s="50"/>
      <c r="I98" s="50"/>
      <c r="J98" s="51"/>
      <c r="K98" s="52"/>
    </row>
    <row r="99" spans="1:11" x14ac:dyDescent="0.25">
      <c r="A99" s="48"/>
      <c r="B99" s="48"/>
      <c r="C99" s="49"/>
      <c r="D99" s="49"/>
      <c r="E99" s="50"/>
      <c r="G99" s="49"/>
      <c r="H99" s="50"/>
      <c r="I99" s="50"/>
      <c r="J99" s="51"/>
      <c r="K99" s="52"/>
    </row>
    <row r="100" spans="1:11" x14ac:dyDescent="0.25">
      <c r="A100" s="48"/>
      <c r="B100" s="48"/>
      <c r="C100" s="49"/>
      <c r="D100" s="49"/>
      <c r="E100" s="50"/>
      <c r="G100" s="49"/>
      <c r="H100" s="50"/>
      <c r="I100" s="50"/>
      <c r="J100" s="51"/>
      <c r="K100" s="52"/>
    </row>
    <row r="101" spans="1:11" x14ac:dyDescent="0.25">
      <c r="A101" s="48"/>
      <c r="B101" s="48"/>
      <c r="C101" s="49"/>
      <c r="D101" s="49"/>
      <c r="E101" s="50"/>
      <c r="G101" s="49"/>
      <c r="H101" s="50"/>
      <c r="I101" s="50"/>
      <c r="J101" s="51"/>
      <c r="K101" s="52"/>
    </row>
    <row r="102" spans="1:11" x14ac:dyDescent="0.25">
      <c r="A102" s="48"/>
      <c r="B102" s="48"/>
      <c r="C102" s="49"/>
      <c r="D102" s="49"/>
      <c r="E102" s="50"/>
      <c r="G102" s="49"/>
      <c r="H102" s="50"/>
      <c r="I102" s="50"/>
      <c r="J102" s="51"/>
      <c r="K102" s="52"/>
    </row>
    <row r="103" spans="1:11" x14ac:dyDescent="0.25">
      <c r="A103" s="48"/>
      <c r="B103" s="48"/>
      <c r="C103" s="49"/>
      <c r="D103" s="49"/>
      <c r="E103" s="50"/>
      <c r="G103" s="49"/>
      <c r="H103" s="50"/>
      <c r="I103" s="50"/>
      <c r="J103" s="51"/>
      <c r="K103" s="52"/>
    </row>
    <row r="104" spans="1:11" x14ac:dyDescent="0.25">
      <c r="A104" s="48"/>
      <c r="B104" s="48"/>
      <c r="C104" s="49"/>
      <c r="D104" s="49"/>
      <c r="E104" s="50"/>
      <c r="G104" s="49"/>
      <c r="H104" s="50"/>
      <c r="I104" s="50"/>
      <c r="J104" s="51"/>
      <c r="K104" s="52"/>
    </row>
    <row r="105" spans="1:11" x14ac:dyDescent="0.25">
      <c r="A105" s="48"/>
      <c r="B105" s="48"/>
      <c r="C105" s="49"/>
      <c r="D105" s="49"/>
      <c r="E105" s="50"/>
      <c r="G105" s="49"/>
      <c r="H105" s="50"/>
      <c r="I105" s="50"/>
      <c r="J105" s="51"/>
      <c r="K105" s="52"/>
    </row>
    <row r="106" spans="1:11" x14ac:dyDescent="0.25">
      <c r="A106" s="48"/>
      <c r="B106" s="48"/>
      <c r="C106" s="49"/>
      <c r="D106" s="49"/>
      <c r="E106" s="50"/>
      <c r="G106" s="49"/>
      <c r="H106" s="50"/>
      <c r="I106" s="50"/>
      <c r="J106" s="51"/>
      <c r="K106" s="52"/>
    </row>
    <row r="107" spans="1:11" x14ac:dyDescent="0.25">
      <c r="A107" s="48"/>
      <c r="B107" s="48"/>
      <c r="C107" s="49"/>
      <c r="D107" s="49"/>
      <c r="E107" s="50"/>
      <c r="G107" s="49"/>
      <c r="H107" s="50"/>
      <c r="I107" s="50"/>
      <c r="J107" s="51"/>
      <c r="K107" s="52"/>
    </row>
    <row r="108" spans="1:11" x14ac:dyDescent="0.25">
      <c r="A108" s="48"/>
      <c r="B108" s="48"/>
      <c r="C108" s="49"/>
      <c r="D108" s="49"/>
      <c r="E108" s="50"/>
      <c r="G108" s="49"/>
      <c r="H108" s="50"/>
      <c r="I108" s="50"/>
      <c r="J108" s="51"/>
      <c r="K108" s="52"/>
    </row>
    <row r="109" spans="1:11" x14ac:dyDescent="0.25">
      <c r="A109" s="48"/>
      <c r="B109" s="48"/>
      <c r="C109" s="49"/>
      <c r="D109" s="49"/>
      <c r="E109" s="50"/>
      <c r="G109" s="49"/>
      <c r="H109" s="50"/>
      <c r="I109" s="50"/>
      <c r="J109" s="51"/>
      <c r="K109" s="52"/>
    </row>
    <row r="110" spans="1:11" x14ac:dyDescent="0.25">
      <c r="A110" s="48"/>
      <c r="B110" s="48"/>
      <c r="C110" s="49"/>
      <c r="D110" s="49"/>
      <c r="E110" s="50"/>
      <c r="G110" s="49"/>
      <c r="H110" s="50"/>
      <c r="I110" s="50"/>
      <c r="J110" s="51"/>
      <c r="K110" s="52"/>
    </row>
    <row r="111" spans="1:11" x14ac:dyDescent="0.25">
      <c r="A111" s="48"/>
      <c r="B111" s="48"/>
      <c r="C111" s="49"/>
      <c r="D111" s="49"/>
      <c r="E111" s="50"/>
      <c r="G111" s="49"/>
      <c r="H111" s="50"/>
      <c r="I111" s="50"/>
      <c r="J111" s="51"/>
      <c r="K111" s="52"/>
    </row>
    <row r="112" spans="1:11" x14ac:dyDescent="0.25">
      <c r="A112" s="48"/>
      <c r="B112" s="48"/>
      <c r="C112" s="49"/>
      <c r="D112" s="49"/>
      <c r="E112" s="50"/>
      <c r="G112" s="49"/>
      <c r="H112" s="50"/>
      <c r="I112" s="50"/>
      <c r="J112" s="51"/>
      <c r="K112" s="52"/>
    </row>
    <row r="113" spans="1:11" x14ac:dyDescent="0.25">
      <c r="A113" s="48"/>
      <c r="B113" s="48"/>
      <c r="C113" s="49"/>
      <c r="D113" s="49"/>
      <c r="E113" s="50"/>
      <c r="G113" s="49"/>
      <c r="H113" s="50"/>
      <c r="I113" s="50"/>
      <c r="J113" s="51"/>
      <c r="K113" s="52"/>
    </row>
    <row r="114" spans="1:11" x14ac:dyDescent="0.25">
      <c r="A114" s="48"/>
      <c r="B114" s="48"/>
      <c r="C114" s="49"/>
      <c r="D114" s="49"/>
      <c r="E114" s="50"/>
      <c r="G114" s="49"/>
      <c r="H114" s="50"/>
      <c r="I114" s="50"/>
      <c r="J114" s="51"/>
      <c r="K114" s="52"/>
    </row>
    <row r="115" spans="1:11" x14ac:dyDescent="0.25">
      <c r="A115" s="48"/>
      <c r="B115" s="48"/>
      <c r="C115" s="49"/>
      <c r="D115" s="49"/>
      <c r="E115" s="50"/>
      <c r="G115" s="49"/>
      <c r="H115" s="50"/>
      <c r="I115" s="50"/>
      <c r="J115" s="51"/>
      <c r="K115" s="52"/>
    </row>
    <row r="116" spans="1:11" x14ac:dyDescent="0.25">
      <c r="A116" s="48"/>
      <c r="B116" s="48"/>
      <c r="C116" s="49"/>
      <c r="D116" s="49"/>
      <c r="E116" s="50"/>
      <c r="G116" s="49"/>
      <c r="H116" s="50"/>
      <c r="I116" s="50"/>
      <c r="J116" s="51"/>
      <c r="K116" s="52"/>
    </row>
    <row r="117" spans="1:11" x14ac:dyDescent="0.25">
      <c r="A117" s="48"/>
      <c r="B117" s="48"/>
      <c r="C117" s="49"/>
      <c r="D117" s="49"/>
      <c r="E117" s="50"/>
      <c r="G117" s="49"/>
      <c r="H117" s="50"/>
      <c r="I117" s="50"/>
      <c r="J117" s="51"/>
      <c r="K117" s="52"/>
    </row>
    <row r="118" spans="1:11" x14ac:dyDescent="0.25">
      <c r="A118" s="48"/>
      <c r="B118" s="48"/>
      <c r="C118" s="49"/>
      <c r="D118" s="49"/>
      <c r="E118" s="50"/>
      <c r="G118" s="49"/>
      <c r="H118" s="50"/>
      <c r="I118" s="50"/>
      <c r="J118" s="51"/>
      <c r="K118" s="52"/>
    </row>
    <row r="119" spans="1:11" x14ac:dyDescent="0.25">
      <c r="A119" s="48"/>
      <c r="B119" s="48"/>
      <c r="C119" s="49"/>
      <c r="D119" s="49"/>
      <c r="E119" s="50"/>
      <c r="G119" s="49"/>
      <c r="H119" s="50"/>
      <c r="I119" s="50"/>
      <c r="J119" s="51"/>
      <c r="K119" s="52"/>
    </row>
    <row r="120" spans="1:11" x14ac:dyDescent="0.25">
      <c r="A120" s="48"/>
      <c r="B120" s="48"/>
      <c r="C120" s="49"/>
      <c r="D120" s="49"/>
      <c r="E120" s="50"/>
      <c r="G120" s="49"/>
      <c r="H120" s="50"/>
      <c r="I120" s="50"/>
      <c r="J120" s="51"/>
      <c r="K120" s="52"/>
    </row>
    <row r="121" spans="1:11" x14ac:dyDescent="0.25">
      <c r="A121" s="48"/>
      <c r="B121" s="48"/>
      <c r="C121" s="49"/>
      <c r="D121" s="49"/>
      <c r="E121" s="50"/>
      <c r="G121" s="49"/>
      <c r="H121" s="50"/>
      <c r="I121" s="50"/>
      <c r="J121" s="51"/>
      <c r="K121" s="52"/>
    </row>
    <row r="122" spans="1:11" x14ac:dyDescent="0.25">
      <c r="A122" s="48"/>
      <c r="B122" s="48"/>
      <c r="C122" s="49"/>
      <c r="D122" s="49"/>
      <c r="E122" s="50"/>
      <c r="G122" s="49"/>
      <c r="H122" s="50"/>
      <c r="I122" s="50"/>
      <c r="J122" s="51"/>
      <c r="K122" s="52"/>
    </row>
    <row r="123" spans="1:11" x14ac:dyDescent="0.25">
      <c r="A123" s="48"/>
      <c r="B123" s="48"/>
      <c r="C123" s="49"/>
      <c r="D123" s="49"/>
      <c r="E123" s="50"/>
      <c r="G123" s="49"/>
      <c r="H123" s="50"/>
      <c r="I123" s="50"/>
      <c r="J123" s="51"/>
      <c r="K123" s="52"/>
    </row>
    <row r="124" spans="1:11" x14ac:dyDescent="0.25">
      <c r="A124" s="48"/>
      <c r="B124" s="48"/>
      <c r="C124" s="49"/>
      <c r="D124" s="49"/>
      <c r="E124" s="50"/>
      <c r="G124" s="49"/>
      <c r="H124" s="50"/>
      <c r="I124" s="50"/>
      <c r="J124" s="51"/>
      <c r="K124" s="52"/>
    </row>
    <row r="125" spans="1:11" x14ac:dyDescent="0.25">
      <c r="A125" s="48"/>
      <c r="B125" s="48"/>
      <c r="C125" s="49"/>
      <c r="D125" s="49"/>
      <c r="E125" s="50"/>
      <c r="G125" s="49"/>
      <c r="H125" s="50"/>
      <c r="I125" s="50"/>
      <c r="J125" s="51"/>
      <c r="K125" s="52"/>
    </row>
    <row r="126" spans="1:11" x14ac:dyDescent="0.25">
      <c r="A126" s="48"/>
      <c r="B126" s="48"/>
      <c r="C126" s="49"/>
      <c r="D126" s="49"/>
      <c r="E126" s="50"/>
      <c r="G126" s="49"/>
      <c r="H126" s="50"/>
      <c r="I126" s="50"/>
      <c r="J126" s="51"/>
      <c r="K126" s="52"/>
    </row>
    <row r="127" spans="1:11" x14ac:dyDescent="0.25">
      <c r="A127" s="48"/>
      <c r="B127" s="48"/>
      <c r="C127" s="49"/>
      <c r="D127" s="49"/>
      <c r="E127" s="50"/>
      <c r="G127" s="49"/>
      <c r="H127" s="50"/>
      <c r="I127" s="50"/>
      <c r="J127" s="51"/>
      <c r="K127" s="52"/>
    </row>
    <row r="128" spans="1:11" x14ac:dyDescent="0.25">
      <c r="A128" s="48"/>
      <c r="B128" s="48"/>
      <c r="C128" s="49"/>
      <c r="D128" s="49"/>
      <c r="E128" s="50"/>
      <c r="G128" s="49"/>
      <c r="H128" s="50"/>
      <c r="I128" s="50"/>
      <c r="J128" s="51"/>
      <c r="K128" s="52"/>
    </row>
    <row r="129" spans="1:11" x14ac:dyDescent="0.25">
      <c r="A129" s="48"/>
      <c r="B129" s="48"/>
      <c r="C129" s="49"/>
      <c r="D129" s="49"/>
      <c r="E129" s="50"/>
      <c r="G129" s="49"/>
      <c r="H129" s="50"/>
      <c r="I129" s="50"/>
      <c r="J129" s="51"/>
      <c r="K129" s="52"/>
    </row>
    <row r="130" spans="1:11" x14ac:dyDescent="0.25">
      <c r="A130" s="48"/>
      <c r="B130" s="48"/>
      <c r="C130" s="49"/>
      <c r="D130" s="49"/>
      <c r="E130" s="50"/>
      <c r="G130" s="49"/>
      <c r="H130" s="50"/>
      <c r="I130" s="50"/>
      <c r="J130" s="51"/>
      <c r="K130" s="52"/>
    </row>
    <row r="131" spans="1:11" x14ac:dyDescent="0.25">
      <c r="A131" s="48"/>
      <c r="B131" s="48"/>
      <c r="C131" s="49"/>
      <c r="D131" s="49"/>
      <c r="E131" s="50"/>
      <c r="G131" s="49"/>
      <c r="H131" s="50"/>
      <c r="I131" s="50"/>
      <c r="J131" s="51"/>
      <c r="K131" s="52"/>
    </row>
    <row r="132" spans="1:11" x14ac:dyDescent="0.25">
      <c r="A132" s="48"/>
      <c r="B132" s="48"/>
      <c r="C132" s="49"/>
      <c r="D132" s="49"/>
      <c r="E132" s="50"/>
      <c r="G132" s="49"/>
      <c r="H132" s="50"/>
      <c r="I132" s="50"/>
      <c r="J132" s="51"/>
      <c r="K132" s="52"/>
    </row>
    <row r="133" spans="1:11" x14ac:dyDescent="0.25">
      <c r="A133" s="48"/>
      <c r="B133" s="48"/>
      <c r="C133" s="49"/>
      <c r="D133" s="49"/>
      <c r="E133" s="50"/>
      <c r="G133" s="49"/>
      <c r="H133" s="50"/>
      <c r="I133" s="50"/>
      <c r="J133" s="51"/>
      <c r="K133" s="52"/>
    </row>
    <row r="134" spans="1:11" x14ac:dyDescent="0.25">
      <c r="A134" s="48"/>
      <c r="B134" s="48"/>
      <c r="C134" s="49"/>
      <c r="D134" s="49"/>
      <c r="E134" s="50"/>
      <c r="G134" s="49"/>
      <c r="H134" s="50"/>
      <c r="I134" s="50"/>
      <c r="J134" s="51"/>
      <c r="K134" s="52"/>
    </row>
    <row r="135" spans="1:11" x14ac:dyDescent="0.25">
      <c r="A135" s="48"/>
      <c r="B135" s="48"/>
      <c r="C135" s="49"/>
      <c r="D135" s="49"/>
      <c r="E135" s="50"/>
      <c r="G135" s="49"/>
      <c r="H135" s="50"/>
      <c r="I135" s="50"/>
      <c r="J135" s="51"/>
      <c r="K135" s="52"/>
    </row>
    <row r="136" spans="1:11" x14ac:dyDescent="0.25">
      <c r="A136" s="48"/>
      <c r="B136" s="48"/>
      <c r="C136" s="49"/>
      <c r="D136" s="49"/>
      <c r="E136" s="50"/>
      <c r="G136" s="49"/>
      <c r="H136" s="50"/>
      <c r="I136" s="50"/>
      <c r="J136" s="51"/>
      <c r="K136" s="52"/>
    </row>
    <row r="137" spans="1:11" x14ac:dyDescent="0.25">
      <c r="A137" s="48"/>
      <c r="B137" s="48"/>
      <c r="C137" s="49"/>
      <c r="D137" s="49"/>
      <c r="E137" s="50"/>
      <c r="G137" s="49"/>
      <c r="H137" s="50"/>
      <c r="I137" s="50"/>
      <c r="J137" s="51"/>
      <c r="K137" s="52"/>
    </row>
    <row r="138" spans="1:11" x14ac:dyDescent="0.25">
      <c r="A138" s="48"/>
      <c r="B138" s="48"/>
      <c r="C138" s="49"/>
      <c r="D138" s="49"/>
      <c r="E138" s="50"/>
      <c r="G138" s="49"/>
      <c r="H138" s="50"/>
      <c r="I138" s="50"/>
      <c r="J138" s="51"/>
      <c r="K138" s="52"/>
    </row>
    <row r="139" spans="1:11" x14ac:dyDescent="0.25">
      <c r="A139" s="48"/>
      <c r="B139" s="48"/>
      <c r="C139" s="49"/>
      <c r="D139" s="49"/>
      <c r="E139" s="50"/>
      <c r="G139" s="49"/>
      <c r="H139" s="50"/>
      <c r="I139" s="50"/>
      <c r="J139" s="51"/>
      <c r="K139" s="52"/>
    </row>
    <row r="140" spans="1:11" x14ac:dyDescent="0.25">
      <c r="A140" s="48"/>
      <c r="B140" s="48"/>
      <c r="C140" s="49"/>
      <c r="D140" s="49"/>
      <c r="E140" s="50"/>
      <c r="G140" s="49"/>
      <c r="H140" s="50"/>
      <c r="I140" s="50"/>
      <c r="J140" s="51"/>
      <c r="K140" s="52"/>
    </row>
    <row r="141" spans="1:11" x14ac:dyDescent="0.25">
      <c r="A141" s="48"/>
      <c r="B141" s="48"/>
      <c r="C141" s="49"/>
      <c r="D141" s="49"/>
      <c r="E141" s="50"/>
      <c r="G141" s="49"/>
      <c r="H141" s="50"/>
      <c r="I141" s="50"/>
      <c r="J141" s="51"/>
      <c r="K141" s="52"/>
    </row>
    <row r="142" spans="1:11" x14ac:dyDescent="0.25">
      <c r="A142" s="48"/>
      <c r="B142" s="48"/>
      <c r="C142" s="49"/>
      <c r="D142" s="49"/>
      <c r="E142" s="50"/>
      <c r="G142" s="49"/>
      <c r="H142" s="50"/>
      <c r="I142" s="50"/>
      <c r="J142" s="51"/>
      <c r="K142" s="52"/>
    </row>
    <row r="143" spans="1:11" x14ac:dyDescent="0.25">
      <c r="A143" s="48"/>
      <c r="B143" s="48"/>
      <c r="C143" s="49"/>
      <c r="D143" s="49"/>
      <c r="E143" s="50"/>
      <c r="G143" s="49"/>
      <c r="H143" s="50"/>
      <c r="I143" s="50"/>
      <c r="J143" s="51"/>
      <c r="K143" s="52"/>
    </row>
    <row r="144" spans="1:11" x14ac:dyDescent="0.25">
      <c r="A144" s="48"/>
      <c r="B144" s="48"/>
      <c r="C144" s="49"/>
      <c r="D144" s="49"/>
      <c r="E144" s="50"/>
      <c r="G144" s="49"/>
      <c r="H144" s="50"/>
      <c r="I144" s="50"/>
      <c r="J144" s="51"/>
      <c r="K144" s="52"/>
    </row>
    <row r="145" spans="1:11" x14ac:dyDescent="0.25">
      <c r="A145" s="48"/>
      <c r="B145" s="48"/>
      <c r="C145" s="49"/>
      <c r="D145" s="49"/>
      <c r="E145" s="50"/>
      <c r="G145" s="49"/>
      <c r="H145" s="50"/>
      <c r="I145" s="50"/>
      <c r="J145" s="51"/>
      <c r="K145" s="52"/>
    </row>
    <row r="146" spans="1:11" x14ac:dyDescent="0.25">
      <c r="A146" s="48"/>
      <c r="B146" s="48"/>
      <c r="C146" s="49"/>
      <c r="D146" s="49"/>
      <c r="E146" s="50"/>
      <c r="G146" s="49"/>
      <c r="H146" s="50"/>
      <c r="I146" s="50"/>
      <c r="J146" s="51"/>
      <c r="K146" s="52"/>
    </row>
    <row r="147" spans="1:11" x14ac:dyDescent="0.25">
      <c r="A147" s="48"/>
      <c r="B147" s="48"/>
      <c r="C147" s="49"/>
      <c r="D147" s="49"/>
      <c r="E147" s="50"/>
      <c r="G147" s="49"/>
      <c r="H147" s="50"/>
      <c r="I147" s="50"/>
      <c r="J147" s="51"/>
      <c r="K147" s="52"/>
    </row>
    <row r="148" spans="1:11" x14ac:dyDescent="0.25">
      <c r="A148" s="48"/>
      <c r="B148" s="48"/>
      <c r="C148" s="49"/>
      <c r="D148" s="49"/>
      <c r="E148" s="50"/>
      <c r="G148" s="49"/>
      <c r="H148" s="50"/>
      <c r="I148" s="50"/>
      <c r="J148" s="51"/>
      <c r="K148" s="52"/>
    </row>
    <row r="149" spans="1:11" x14ac:dyDescent="0.25">
      <c r="A149" s="48"/>
      <c r="B149" s="48"/>
      <c r="C149" s="49"/>
      <c r="D149" s="49"/>
      <c r="E149" s="50"/>
      <c r="G149" s="49"/>
      <c r="H149" s="50"/>
      <c r="I149" s="50"/>
      <c r="J149" s="51"/>
      <c r="K149" s="52"/>
    </row>
    <row r="150" spans="1:11" x14ac:dyDescent="0.25">
      <c r="A150" s="48"/>
      <c r="B150" s="48"/>
      <c r="C150" s="49"/>
      <c r="D150" s="49"/>
      <c r="E150" s="50"/>
      <c r="G150" s="49"/>
      <c r="H150" s="50"/>
      <c r="I150" s="50"/>
      <c r="J150" s="51"/>
      <c r="K150" s="52"/>
    </row>
    <row r="151" spans="1:11" x14ac:dyDescent="0.25">
      <c r="A151" s="48"/>
      <c r="B151" s="48"/>
      <c r="C151" s="49"/>
      <c r="D151" s="49"/>
      <c r="E151" s="50"/>
      <c r="G151" s="49"/>
      <c r="H151" s="50"/>
      <c r="I151" s="50"/>
      <c r="J151" s="51"/>
      <c r="K151" s="52"/>
    </row>
    <row r="152" spans="1:11" x14ac:dyDescent="0.25">
      <c r="A152" s="48"/>
      <c r="B152" s="48"/>
      <c r="C152" s="49"/>
      <c r="D152" s="49"/>
      <c r="E152" s="50"/>
      <c r="G152" s="49"/>
      <c r="H152" s="50"/>
      <c r="I152" s="50"/>
      <c r="J152" s="51"/>
      <c r="K152" s="52"/>
    </row>
    <row r="153" spans="1:11" x14ac:dyDescent="0.25">
      <c r="A153" s="48"/>
      <c r="B153" s="48"/>
      <c r="C153" s="49"/>
      <c r="D153" s="49"/>
      <c r="E153" s="50"/>
      <c r="G153" s="49"/>
      <c r="H153" s="50"/>
      <c r="I153" s="50"/>
      <c r="J153" s="51"/>
      <c r="K153" s="52"/>
    </row>
    <row r="154" spans="1:11" x14ac:dyDescent="0.25">
      <c r="A154" s="48"/>
      <c r="B154" s="48"/>
      <c r="C154" s="49"/>
      <c r="D154" s="49"/>
      <c r="E154" s="50"/>
      <c r="G154" s="49"/>
      <c r="H154" s="50"/>
      <c r="I154" s="50"/>
      <c r="J154" s="51"/>
      <c r="K154" s="52"/>
    </row>
    <row r="155" spans="1:11" x14ac:dyDescent="0.25">
      <c r="A155" s="48"/>
      <c r="B155" s="48"/>
      <c r="C155" s="49"/>
      <c r="D155" s="49"/>
      <c r="E155" s="50"/>
      <c r="G155" s="49"/>
      <c r="H155" s="50"/>
      <c r="I155" s="50"/>
      <c r="J155" s="51"/>
      <c r="K155" s="52"/>
    </row>
    <row r="156" spans="1:11" x14ac:dyDescent="0.25">
      <c r="A156" s="48"/>
      <c r="B156" s="48"/>
      <c r="C156" s="49"/>
      <c r="D156" s="49"/>
      <c r="E156" s="50"/>
      <c r="G156" s="49"/>
      <c r="H156" s="50"/>
      <c r="I156" s="50"/>
      <c r="J156" s="51"/>
      <c r="K156" s="52"/>
    </row>
    <row r="157" spans="1:11" x14ac:dyDescent="0.25">
      <c r="A157" s="48"/>
      <c r="B157" s="48"/>
      <c r="C157" s="49"/>
      <c r="D157" s="49"/>
      <c r="E157" s="50"/>
      <c r="G157" s="49"/>
      <c r="H157" s="50"/>
      <c r="I157" s="50"/>
      <c r="J157" s="51"/>
      <c r="K157" s="52"/>
    </row>
    <row r="158" spans="1:11" x14ac:dyDescent="0.25">
      <c r="A158" s="48"/>
      <c r="B158" s="48"/>
      <c r="C158" s="49"/>
      <c r="D158" s="49"/>
      <c r="E158" s="50"/>
      <c r="G158" s="49"/>
      <c r="H158" s="50"/>
      <c r="I158" s="50"/>
      <c r="J158" s="51"/>
      <c r="K158" s="52"/>
    </row>
    <row r="159" spans="1:11" x14ac:dyDescent="0.25">
      <c r="A159" s="48"/>
      <c r="B159" s="48"/>
      <c r="C159" s="49"/>
      <c r="D159" s="49"/>
      <c r="E159" s="50"/>
      <c r="G159" s="49"/>
      <c r="H159" s="50"/>
      <c r="I159" s="50"/>
      <c r="J159" s="51"/>
      <c r="K159" s="52"/>
    </row>
    <row r="160" spans="1:11" x14ac:dyDescent="0.25">
      <c r="A160" s="48"/>
      <c r="B160" s="48"/>
      <c r="C160" s="49"/>
      <c r="D160" s="49"/>
      <c r="E160" s="50"/>
      <c r="G160" s="49"/>
      <c r="H160" s="50"/>
      <c r="I160" s="50"/>
      <c r="J160" s="51"/>
      <c r="K160" s="52"/>
    </row>
    <row r="161" spans="1:11" x14ac:dyDescent="0.25">
      <c r="A161" s="48"/>
      <c r="B161" s="48"/>
      <c r="C161" s="49"/>
      <c r="D161" s="49"/>
      <c r="E161" s="50"/>
      <c r="G161" s="49"/>
      <c r="H161" s="50"/>
      <c r="I161" s="50"/>
      <c r="J161" s="51"/>
      <c r="K161" s="52"/>
    </row>
    <row r="162" spans="1:11" x14ac:dyDescent="0.25">
      <c r="A162" s="48"/>
      <c r="B162" s="48"/>
      <c r="C162" s="49"/>
      <c r="D162" s="49"/>
      <c r="E162" s="50"/>
      <c r="G162" s="49"/>
      <c r="H162" s="50"/>
      <c r="I162" s="50"/>
      <c r="J162" s="51"/>
      <c r="K162" s="52"/>
    </row>
    <row r="163" spans="1:11" x14ac:dyDescent="0.25">
      <c r="A163" s="48"/>
      <c r="B163" s="48"/>
      <c r="C163" s="49"/>
      <c r="D163" s="49"/>
      <c r="E163" s="50"/>
      <c r="G163" s="49"/>
      <c r="H163" s="50"/>
      <c r="I163" s="50"/>
      <c r="J163" s="51"/>
      <c r="K163" s="52"/>
    </row>
    <row r="164" spans="1:11" x14ac:dyDescent="0.25">
      <c r="A164" s="48"/>
      <c r="B164" s="48"/>
      <c r="C164" s="49"/>
      <c r="D164" s="49"/>
      <c r="E164" s="50"/>
      <c r="G164" s="49"/>
      <c r="H164" s="50"/>
      <c r="I164" s="50"/>
      <c r="J164" s="51"/>
      <c r="K164" s="52"/>
    </row>
    <row r="165" spans="1:11" x14ac:dyDescent="0.25">
      <c r="A165" s="48"/>
      <c r="B165" s="48"/>
      <c r="C165" s="49"/>
      <c r="D165" s="49"/>
      <c r="E165" s="50"/>
      <c r="G165" s="49"/>
      <c r="H165" s="50"/>
      <c r="I165" s="50"/>
      <c r="J165" s="51"/>
      <c r="K165" s="52"/>
    </row>
    <row r="166" spans="1:11" x14ac:dyDescent="0.25">
      <c r="A166" s="48"/>
      <c r="B166" s="48"/>
      <c r="C166" s="49"/>
      <c r="D166" s="49"/>
      <c r="E166" s="50"/>
      <c r="G166" s="49"/>
      <c r="H166" s="50"/>
      <c r="I166" s="50"/>
      <c r="J166" s="51"/>
      <c r="K166" s="52"/>
    </row>
    <row r="167" spans="1:11" x14ac:dyDescent="0.25">
      <c r="A167" s="48"/>
      <c r="B167" s="48"/>
      <c r="C167" s="49"/>
      <c r="D167" s="49"/>
      <c r="E167" s="50"/>
      <c r="G167" s="49"/>
      <c r="H167" s="50"/>
      <c r="I167" s="50"/>
      <c r="J167" s="51"/>
      <c r="K167" s="52"/>
    </row>
    <row r="168" spans="1:11" x14ac:dyDescent="0.25">
      <c r="A168" s="48"/>
      <c r="B168" s="48"/>
      <c r="C168" s="49"/>
      <c r="D168" s="49"/>
      <c r="E168" s="50"/>
      <c r="G168" s="49"/>
      <c r="H168" s="50"/>
      <c r="I168" s="50"/>
      <c r="J168" s="51"/>
      <c r="K168" s="52"/>
    </row>
    <row r="169" spans="1:11" x14ac:dyDescent="0.25">
      <c r="A169" s="48"/>
      <c r="B169" s="48"/>
      <c r="C169" s="49"/>
      <c r="D169" s="49"/>
      <c r="E169" s="50"/>
      <c r="G169" s="49"/>
      <c r="H169" s="50"/>
      <c r="I169" s="50"/>
      <c r="J169" s="51"/>
      <c r="K169" s="52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6BBD3D-1FA2-4D1D-AFD1-567BBF4B0850}">
  <dimension ref="A1:I26"/>
  <sheetViews>
    <sheetView workbookViewId="0"/>
  </sheetViews>
  <sheetFormatPr defaultRowHeight="15" x14ac:dyDescent="0.25"/>
  <cols>
    <col min="1" max="1" width="15.140625" bestFit="1" customWidth="1"/>
    <col min="2" max="2" width="21.5703125" customWidth="1"/>
    <col min="3" max="9" width="20.42578125" customWidth="1"/>
  </cols>
  <sheetData>
    <row r="1" spans="1:9" s="83" customFormat="1" ht="105" x14ac:dyDescent="0.25">
      <c r="A1" s="134" t="s">
        <v>104</v>
      </c>
      <c r="B1" s="135" t="s">
        <v>31</v>
      </c>
      <c r="C1" s="130" t="s">
        <v>117</v>
      </c>
      <c r="D1" s="130" t="s">
        <v>122</v>
      </c>
      <c r="E1" s="130" t="s">
        <v>123</v>
      </c>
      <c r="F1" s="130" t="s">
        <v>119</v>
      </c>
      <c r="G1" s="130" t="s">
        <v>120</v>
      </c>
      <c r="H1" s="130" t="s">
        <v>118</v>
      </c>
      <c r="I1" s="130" t="s">
        <v>121</v>
      </c>
    </row>
    <row r="2" spans="1:9" x14ac:dyDescent="0.25">
      <c r="A2" s="80" t="s">
        <v>61</v>
      </c>
      <c r="B2" s="72" t="s">
        <v>32</v>
      </c>
      <c r="C2" s="85">
        <v>2.0224182085387761</v>
      </c>
      <c r="D2" s="84">
        <v>138194853.21089792</v>
      </c>
      <c r="E2" s="85">
        <v>-5.2330476964321804E-3</v>
      </c>
      <c r="F2" s="85">
        <v>-3.8586719929980529E-2</v>
      </c>
      <c r="G2" s="84">
        <v>-3672959.8136177212</v>
      </c>
      <c r="H2" s="84">
        <v>-10</v>
      </c>
      <c r="I2" s="84">
        <v>-415439.09905595117</v>
      </c>
    </row>
    <row r="3" spans="1:9" x14ac:dyDescent="0.25">
      <c r="A3" s="80" t="s">
        <v>62</v>
      </c>
      <c r="B3" s="72" t="s">
        <v>33</v>
      </c>
      <c r="C3" s="85">
        <v>11.196183988287777</v>
      </c>
      <c r="D3" s="84">
        <v>100803685.35516012</v>
      </c>
      <c r="E3" s="85">
        <v>-2.5379786882455679E-3</v>
      </c>
      <c r="F3" s="85">
        <v>-2.2839765941653711E-2</v>
      </c>
      <c r="G3" s="84">
        <v>-3451144.8387652934</v>
      </c>
      <c r="H3" s="84">
        <v>-10</v>
      </c>
      <c r="I3" s="84">
        <v>-334157.89718758914</v>
      </c>
    </row>
    <row r="4" spans="1:9" x14ac:dyDescent="0.25">
      <c r="A4" s="80" t="s">
        <v>63</v>
      </c>
      <c r="B4" s="72" t="s">
        <v>35</v>
      </c>
      <c r="C4" s="85">
        <v>7.547574741128777</v>
      </c>
      <c r="D4" s="84">
        <v>85545851.758957639</v>
      </c>
      <c r="E4" s="85">
        <v>-7.8774049291462367E-3</v>
      </c>
      <c r="F4" s="85">
        <v>-6.0974720054838727E-2</v>
      </c>
      <c r="G4" s="84">
        <v>-3294470.6260569096</v>
      </c>
      <c r="H4" s="84">
        <v>-9</v>
      </c>
      <c r="I4" s="84">
        <v>-345459.65403731965</v>
      </c>
    </row>
    <row r="5" spans="1:9" x14ac:dyDescent="0.25">
      <c r="A5" s="80" t="s">
        <v>64</v>
      </c>
      <c r="B5" s="72" t="s">
        <v>36</v>
      </c>
      <c r="C5" s="85">
        <v>1.5295377983341383</v>
      </c>
      <c r="D5" s="84">
        <v>41758429.373836651</v>
      </c>
      <c r="E5" s="85">
        <v>-4.248305676557429E-3</v>
      </c>
      <c r="F5" s="85">
        <v>-2.891953946324044E-2</v>
      </c>
      <c r="G5" s="84">
        <v>-2021302.3296979815</v>
      </c>
      <c r="H5" s="84">
        <v>-6</v>
      </c>
      <c r="I5" s="84">
        <v>-248682.02169100978</v>
      </c>
    </row>
    <row r="6" spans="1:9" x14ac:dyDescent="0.25">
      <c r="A6" s="80" t="s">
        <v>65</v>
      </c>
      <c r="B6" s="72" t="s">
        <v>34</v>
      </c>
      <c r="C6" s="85">
        <v>3.0440256086713298</v>
      </c>
      <c r="D6" s="84">
        <v>48511799.757259846</v>
      </c>
      <c r="E6" s="85">
        <v>-8.3025041453732573E-4</v>
      </c>
      <c r="F6" s="85">
        <v>-7.6115302937856955E-3</v>
      </c>
      <c r="G6" s="84">
        <v>-1832703.5682018101</v>
      </c>
      <c r="H6" s="84">
        <v>-5</v>
      </c>
      <c r="I6" s="84">
        <v>-178326.6878589</v>
      </c>
    </row>
    <row r="7" spans="1:9" x14ac:dyDescent="0.25">
      <c r="A7" s="80" t="s">
        <v>66</v>
      </c>
      <c r="B7" s="72" t="s">
        <v>37</v>
      </c>
      <c r="C7" s="85">
        <v>7.9932752392816457</v>
      </c>
      <c r="D7" s="84">
        <v>21686940.747467589</v>
      </c>
      <c r="E7" s="85">
        <v>-2.2667474589509462E-3</v>
      </c>
      <c r="F7" s="85">
        <v>-2.0236739738888843E-2</v>
      </c>
      <c r="G7" s="84">
        <v>-940713.60120014846</v>
      </c>
      <c r="H7" s="84">
        <v>-7</v>
      </c>
      <c r="I7" s="84">
        <v>-92084.786180819821</v>
      </c>
    </row>
    <row r="8" spans="1:9" x14ac:dyDescent="0.25">
      <c r="A8" s="80" t="s">
        <v>67</v>
      </c>
      <c r="B8" s="72" t="s">
        <v>39</v>
      </c>
      <c r="C8" s="85">
        <v>3.9690015507923793</v>
      </c>
      <c r="D8" s="84">
        <v>18714124.022357848</v>
      </c>
      <c r="E8" s="85">
        <v>-1.6949397437237002E-3</v>
      </c>
      <c r="F8" s="85">
        <v>-1.0962531470411263E-2</v>
      </c>
      <c r="G8" s="84">
        <v>-844107.9061729461</v>
      </c>
      <c r="H8" s="84">
        <v>-2</v>
      </c>
      <c r="I8" s="84">
        <v>-111343.60451948522</v>
      </c>
    </row>
    <row r="9" spans="1:9" x14ac:dyDescent="0.25">
      <c r="A9" s="80" t="s">
        <v>68</v>
      </c>
      <c r="B9" s="72" t="s">
        <v>38</v>
      </c>
      <c r="C9" s="85">
        <v>4.6087835934216388</v>
      </c>
      <c r="D9" s="84">
        <v>19102242.816802267</v>
      </c>
      <c r="E9" s="85">
        <v>-5.2269088049685664E-3</v>
      </c>
      <c r="F9" s="85">
        <v>-3.7917227688077149E-2</v>
      </c>
      <c r="G9" s="84">
        <v>-583828.01121539809</v>
      </c>
      <c r="H9" s="84">
        <v>-4</v>
      </c>
      <c r="I9" s="84">
        <v>-67059.559644635359</v>
      </c>
    </row>
    <row r="10" spans="1:9" x14ac:dyDescent="0.25">
      <c r="A10" s="80" t="s">
        <v>69</v>
      </c>
      <c r="B10" s="72" t="s">
        <v>79</v>
      </c>
      <c r="C10" s="85">
        <v>1.9718115030457368</v>
      </c>
      <c r="D10" s="84">
        <v>14298228.764796522</v>
      </c>
      <c r="E10" s="85">
        <v>-1.9453159444613455E-3</v>
      </c>
      <c r="F10" s="85">
        <v>-1.4375134270258827E-2</v>
      </c>
      <c r="G10" s="84">
        <v>-129102.994552074</v>
      </c>
      <c r="H10" s="84">
        <v>0</v>
      </c>
      <c r="I10" s="84">
        <v>-15083.821914496879</v>
      </c>
    </row>
    <row r="11" spans="1:9" x14ac:dyDescent="0.25">
      <c r="A11" s="80" t="s">
        <v>70</v>
      </c>
      <c r="B11" s="72" t="s">
        <v>80</v>
      </c>
      <c r="C11" s="85">
        <v>5.6849897758705721</v>
      </c>
      <c r="D11" s="84">
        <v>8902304.510054417</v>
      </c>
      <c r="E11" s="85">
        <v>-1.4875213659296671E-3</v>
      </c>
      <c r="F11" s="85">
        <v>-1.1246877429761382E-2</v>
      </c>
      <c r="G11" s="84">
        <v>-360097.85243229195</v>
      </c>
      <c r="H11" s="84">
        <v>-1</v>
      </c>
      <c r="I11" s="84">
        <v>-41410.546176234515</v>
      </c>
    </row>
    <row r="12" spans="1:9" x14ac:dyDescent="0.25">
      <c r="A12" s="98" t="s">
        <v>96</v>
      </c>
      <c r="B12" s="80" t="s">
        <v>88</v>
      </c>
      <c r="C12" s="85">
        <v>1.698252498156827E-2</v>
      </c>
      <c r="D12" s="84">
        <v>7362469.7399603724</v>
      </c>
      <c r="E12" s="85">
        <v>-4.7883219019828616E-6</v>
      </c>
      <c r="F12" s="85">
        <v>-4.3481148618407239E-5</v>
      </c>
      <c r="G12" s="84">
        <v>-4796258.5366210938</v>
      </c>
      <c r="H12" s="84">
        <v>-2</v>
      </c>
      <c r="I12" s="84">
        <v>-500587.57783265476</v>
      </c>
    </row>
    <row r="13" spans="1:9" x14ac:dyDescent="0.25">
      <c r="A13" s="80" t="s">
        <v>71</v>
      </c>
      <c r="B13" s="72" t="s">
        <v>40</v>
      </c>
      <c r="C13" s="85">
        <v>0.17114477942004891</v>
      </c>
      <c r="D13" s="84">
        <v>36199656.012772024</v>
      </c>
      <c r="E13" s="85">
        <v>-6.5799742116945392E-3</v>
      </c>
      <c r="F13" s="85">
        <v>-2.5649672422074832E-2</v>
      </c>
      <c r="G13" s="84">
        <v>-35558566.891344547</v>
      </c>
      <c r="H13" s="84">
        <v>-17</v>
      </c>
      <c r="I13" s="84">
        <v>-7810302.3667229936</v>
      </c>
    </row>
    <row r="14" spans="1:9" x14ac:dyDescent="0.25">
      <c r="A14" s="80" t="s">
        <v>72</v>
      </c>
      <c r="B14" s="72" t="s">
        <v>41</v>
      </c>
      <c r="C14" s="85">
        <v>5.3592865777117416E-2</v>
      </c>
      <c r="D14" s="84">
        <v>2816242.2203469351</v>
      </c>
      <c r="E14" s="85">
        <v>-4.5031511120491308E-3</v>
      </c>
      <c r="F14" s="85">
        <v>-4.0222843659863949E-3</v>
      </c>
      <c r="G14" s="84">
        <v>-1895364.5832125545</v>
      </c>
      <c r="H14" s="84">
        <v>-1</v>
      </c>
      <c r="I14" s="84">
        <v>-997221.81081967684</v>
      </c>
    </row>
    <row r="15" spans="1:9" x14ac:dyDescent="0.25">
      <c r="A15" s="80" t="s">
        <v>73</v>
      </c>
      <c r="B15" s="72" t="s">
        <v>43</v>
      </c>
      <c r="C15" s="85">
        <v>0.50200689662252374</v>
      </c>
      <c r="D15" s="84">
        <v>8991584.0528023466</v>
      </c>
      <c r="E15" s="85">
        <v>-6.5135377342984135E-5</v>
      </c>
      <c r="F15" s="85">
        <v>-4.6009055448970049E-4</v>
      </c>
      <c r="G15" s="84">
        <v>-6899898.4143199921</v>
      </c>
      <c r="H15" s="84">
        <v>-9</v>
      </c>
      <c r="I15" s="84">
        <v>-911662.10657399939</v>
      </c>
    </row>
    <row r="16" spans="1:9" x14ac:dyDescent="0.25">
      <c r="A16" s="80" t="s">
        <v>74</v>
      </c>
      <c r="B16" s="72" t="s">
        <v>44</v>
      </c>
      <c r="C16" s="85">
        <v>0.27131655857361925</v>
      </c>
      <c r="D16" s="84">
        <v>4131888.6481187362</v>
      </c>
      <c r="E16" s="85">
        <v>-1.1881938677804627E-4</v>
      </c>
      <c r="F16" s="85">
        <v>-5.2008689006854958E-4</v>
      </c>
      <c r="G16" s="84">
        <v>-4186806.2775211334</v>
      </c>
      <c r="H16" s="84">
        <v>-7</v>
      </c>
      <c r="I16" s="84">
        <v>-857857.47734008299</v>
      </c>
    </row>
    <row r="17" spans="1:9" x14ac:dyDescent="0.25">
      <c r="A17" s="80" t="s">
        <v>95</v>
      </c>
      <c r="B17" s="80" t="s">
        <v>87</v>
      </c>
      <c r="C17" s="85">
        <v>8.512668219439834E-2</v>
      </c>
      <c r="D17" s="84">
        <v>1119535.2797751278</v>
      </c>
      <c r="E17" s="85">
        <v>-9.7279419695361913E-4</v>
      </c>
      <c r="F17" s="85">
        <v>-2.216525918547485E-3</v>
      </c>
      <c r="G17" s="84">
        <v>-7072.554192007985</v>
      </c>
      <c r="H17" s="84">
        <v>0</v>
      </c>
      <c r="I17" s="84">
        <v>-2151.5303943100889</v>
      </c>
    </row>
    <row r="18" spans="1:9" x14ac:dyDescent="0.25">
      <c r="A18" s="80" t="s">
        <v>75</v>
      </c>
      <c r="B18" s="72" t="s">
        <v>42</v>
      </c>
      <c r="C18" s="85">
        <v>9.800865180825924E-2</v>
      </c>
      <c r="D18" s="84">
        <v>724510.66382292937</v>
      </c>
      <c r="E18" s="85">
        <v>-3.2301243831978077E-3</v>
      </c>
      <c r="F18" s="85">
        <v>-9.6591057411611336E-3</v>
      </c>
      <c r="G18" s="84">
        <v>-570871.17488314956</v>
      </c>
      <c r="H18" s="84">
        <v>0</v>
      </c>
      <c r="I18" s="84">
        <v>-141339.2674600934</v>
      </c>
    </row>
    <row r="19" spans="1:9" x14ac:dyDescent="0.25">
      <c r="A19" s="80" t="s">
        <v>76</v>
      </c>
      <c r="B19" s="72" t="s">
        <v>45</v>
      </c>
      <c r="C19" s="85">
        <v>0.30024826288107964</v>
      </c>
      <c r="D19" s="84">
        <v>1737016.7441269401</v>
      </c>
      <c r="E19" s="85">
        <v>-4.2453120788188414E-4</v>
      </c>
      <c r="F19" s="85">
        <v>-1.9255001345205303E-3</v>
      </c>
      <c r="G19" s="84">
        <v>-750695.87324655056</v>
      </c>
      <c r="H19" s="84">
        <v>-1</v>
      </c>
      <c r="I19" s="84">
        <v>-135268.17263795171</v>
      </c>
    </row>
    <row r="20" spans="1:9" x14ac:dyDescent="0.25">
      <c r="A20" s="80" t="s">
        <v>77</v>
      </c>
      <c r="B20" s="72" t="s">
        <v>81</v>
      </c>
      <c r="C20" s="85">
        <v>0.42612592990426235</v>
      </c>
      <c r="D20" s="84">
        <v>1757236.2645746525</v>
      </c>
      <c r="E20" s="85">
        <v>-1.3819464667053083E-4</v>
      </c>
      <c r="F20" s="85">
        <v>-4.6260061697389609E-4</v>
      </c>
      <c r="G20" s="84">
        <v>-1612574.2042040825</v>
      </c>
      <c r="H20" s="84">
        <v>-2</v>
      </c>
      <c r="I20" s="84">
        <v>-370705.66384133801</v>
      </c>
    </row>
    <row r="21" spans="1:9" x14ac:dyDescent="0.25">
      <c r="A21" s="80" t="s">
        <v>78</v>
      </c>
      <c r="B21" s="72" t="s">
        <v>46</v>
      </c>
      <c r="C21" s="85">
        <v>2.9401660971120069E-3</v>
      </c>
      <c r="D21" s="84">
        <v>14611.110990774818</v>
      </c>
      <c r="E21" s="85">
        <v>-1.3070168236595237E-7</v>
      </c>
      <c r="F21" s="85">
        <v>-4.2661022747747523E-7</v>
      </c>
      <c r="G21" s="84">
        <v>-13486.703330993652</v>
      </c>
      <c r="H21" s="84">
        <v>0</v>
      </c>
      <c r="I21" s="84">
        <v>-3162.9215705494676</v>
      </c>
    </row>
    <row r="24" spans="1:9" x14ac:dyDescent="0.25">
      <c r="A24" s="87"/>
      <c r="B24" s="86"/>
    </row>
    <row r="25" spans="1:9" x14ac:dyDescent="0.25">
      <c r="A25" s="86"/>
    </row>
    <row r="26" spans="1:9" x14ac:dyDescent="0.25">
      <c r="A26" s="86"/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6E06953172C5D49AAA1140D44372840" ma:contentTypeVersion="27" ma:contentTypeDescription="Create a new document." ma:contentTypeScope="" ma:versionID="b4ca766c064653f0fbf4cdd714450fd1">
  <xsd:schema xmlns:xsd="http://www.w3.org/2001/XMLSchema" xmlns:xs="http://www.w3.org/2001/XMLSchema" xmlns:p="http://schemas.microsoft.com/office/2006/metadata/properties" xmlns:ns2="92102891-e6a1-49c0-b302-aa77465bc38f" xmlns:ns3="31085b9f-a1ff-4f3f-bdf9-a2fe82be2aa2" targetNamespace="http://schemas.microsoft.com/office/2006/metadata/properties" ma:root="true" ma:fieldsID="3388acec0fbdb267e91952c9bdda80a1" ns2:_="" ns3:_="">
    <xsd:import namespace="92102891-e6a1-49c0-b302-aa77465bc38f"/>
    <xsd:import namespace="31085b9f-a1ff-4f3f-bdf9-a2fe82be2aa2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102891-e6a1-49c0-b302-aa77465bc38f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085b9f-a1ff-4f3f-bdf9-a2fe82be2aa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954C13A-0012-417D-92E7-6DD409D0632F}"/>
</file>

<file path=customXml/itemProps2.xml><?xml version="1.0" encoding="utf-8"?>
<ds:datastoreItem xmlns:ds="http://schemas.openxmlformats.org/officeDocument/2006/customXml" ds:itemID="{B052600D-C193-43C5-9C8B-98369D752BB0}"/>
</file>

<file path=customXml/itemProps3.xml><?xml version="1.0" encoding="utf-8"?>
<ds:datastoreItem xmlns:ds="http://schemas.openxmlformats.org/officeDocument/2006/customXml" ds:itemID="{69663727-850A-4DE4-8DB6-EDC520E6C3E5}"/>
</file>

<file path=customXml/itemProps4.xml><?xml version="1.0" encoding="utf-8"?>
<ds:datastoreItem xmlns:ds="http://schemas.openxmlformats.org/officeDocument/2006/customXml" ds:itemID="{EC752F38-7960-4171-B83A-3567CC4E688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Read Me</vt:lpstr>
      <vt:lpstr>Model</vt:lpstr>
      <vt:lpstr>Data</vt:lpstr>
      <vt:lpstr>Results</vt:lpstr>
    </vt:vector>
  </TitlesOfParts>
  <Company>USITC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Riker, David</dc:creator>
  <cp:lastModifiedBy>Schreiber, Samantha</cp:lastModifiedBy>
  <cp:lastPrinted>2019-05-29T19:50:40Z</cp:lastPrinted>
  <dcterms:created xsi:type="dcterms:W3CDTF">2018-04-24T17:10:47Z</dcterms:created>
  <dcterms:modified xsi:type="dcterms:W3CDTF">2021-08-31T17:41:21Z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0x010100D6E06953172C5D49AAA1140D44372840</vt:lpwstr>
  </property>
</Properties>
</file>