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itcnet.sharepoint.com/sites/CBERA332/Shared Documents/Drafts for Reviewers and Edit/4. Draft for Senior Checkoff/Model Release/"/>
    </mc:Choice>
  </mc:AlternateContent>
  <xr:revisionPtr revIDLastSave="24" documentId="13_ncr:1_{F06AD49B-7085-426E-B326-52FB8E3993EB}" xr6:coauthVersionLast="47" xr6:coauthVersionMax="47" xr10:uidLastSave="{66FAABD2-6518-4A1B-AF58-9E4917C10D74}"/>
  <bookViews>
    <workbookView xWindow="970" yWindow="1270" windowWidth="14400" windowHeight="7470" activeTab="1" xr2:uid="{00000000-000D-0000-FFFF-FFFF00000000}"/>
  </bookViews>
  <sheets>
    <sheet name="Readme" sheetId="10" r:id="rId1"/>
    <sheet name="Model" sheetId="9" r:id="rId2"/>
    <sheet name="Data" sheetId="11" r:id="rId3"/>
    <sheet name="Results" sheetId="15" r:id="rId4"/>
  </sheets>
  <definedNames>
    <definedName name="blue">#REF!</definedName>
    <definedName name="green">#REF!</definedName>
    <definedName name="red">#REF!</definedName>
    <definedName name="yellow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9" l="1"/>
  <c r="F7" i="11"/>
  <c r="F6" i="11"/>
  <c r="F3" i="11"/>
  <c r="F22" i="9" l="1"/>
  <c r="F28" i="9"/>
  <c r="F30" i="9"/>
  <c r="F18" i="9"/>
  <c r="F16" i="9"/>
  <c r="B6" i="9" l="1"/>
  <c r="F4" i="11"/>
  <c r="F5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" i="11"/>
  <c r="F20" i="9" s="1"/>
  <c r="F24" i="9" l="1"/>
  <c r="F13" i="9"/>
  <c r="B4" i="9" l="1"/>
  <c r="B5" i="9"/>
  <c r="F4" i="9" l="1"/>
  <c r="B9" i="9" l="1"/>
  <c r="B26" i="9" l="1"/>
  <c r="B25" i="9"/>
  <c r="B11" i="9"/>
  <c r="B10" i="9"/>
  <c r="B20" i="9" l="1"/>
  <c r="B19" i="9"/>
  <c r="B18" i="9" l="1"/>
  <c r="B17" i="9"/>
  <c r="B16" i="9" l="1"/>
  <c r="B15" i="9"/>
  <c r="B27" i="9" l="1"/>
  <c r="C13" i="9" s="1"/>
  <c r="C18" i="9" s="1"/>
  <c r="C31" i="9" s="1"/>
  <c r="H6" i="9" s="1"/>
  <c r="B21" i="9" l="1"/>
  <c r="C9" i="9" s="1"/>
  <c r="C6" i="9" s="1"/>
  <c r="C11" i="9" l="1"/>
  <c r="C17" i="9" s="1"/>
  <c r="C10" i="9"/>
  <c r="C16" i="9" l="1"/>
  <c r="C30" i="9"/>
  <c r="H4" i="9" s="1"/>
  <c r="C15" i="9"/>
  <c r="C32" i="9"/>
  <c r="H8" i="9" s="1"/>
  <c r="H14" i="9" l="1"/>
  <c r="H24" i="9" s="1"/>
  <c r="H18" i="9"/>
  <c r="H28" i="9" s="1"/>
  <c r="H16" i="9"/>
  <c r="H26" i="9" s="1"/>
  <c r="H12" i="9"/>
  <c r="H22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Ahmad, Saad</author>
  </authors>
  <commentList>
    <comment ref="F1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Ahmad, Saad:</t>
        </r>
        <r>
          <rPr>
            <sz val="9"/>
            <color indexed="81"/>
            <rFont val="Tahoma"/>
            <family val="2"/>
          </rPr>
          <t xml:space="preserve">
This is the current or status quo value, usually from recent trade and production data.</t>
        </r>
      </text>
    </comment>
  </commentList>
</comments>
</file>

<file path=xl/sharedStrings.xml><?xml version="1.0" encoding="utf-8"?>
<sst xmlns="http://schemas.openxmlformats.org/spreadsheetml/2006/main" count="135" uniqueCount="112">
  <si>
    <t>CBERA Model with Ad Valorem Tariffs</t>
  </si>
  <si>
    <t>CBERA Model Inputs</t>
  </si>
  <si>
    <t>CBERA Model Outputs</t>
  </si>
  <si>
    <t>6.20.2019 version</t>
  </si>
  <si>
    <t>Please select the HTS code for the product you are modeling below</t>
  </si>
  <si>
    <t xml:space="preserve">(1) Estimated percent changes from tariff reduction </t>
  </si>
  <si>
    <t>Parameter Inputs</t>
  </si>
  <si>
    <t>61091000</t>
  </si>
  <si>
    <t>Percent change in the value of CBERA imports</t>
  </si>
  <si>
    <t>Elasticity of Substitution - Domestic, Imports</t>
  </si>
  <si>
    <t>Total Industry Demand Elasticity</t>
  </si>
  <si>
    <t>Percent change in the average price to consumers</t>
  </si>
  <si>
    <t>Production Workers in Domestic Industry</t>
  </si>
  <si>
    <t>(1) Model Parameters</t>
  </si>
  <si>
    <t>Select the blue response boxes below to evaluate sensitivity of results</t>
  </si>
  <si>
    <t>Percent change in revenue, production workers and operating profits</t>
  </si>
  <si>
    <t>Industry Variables</t>
  </si>
  <si>
    <t>Initial Equilibrium</t>
  </si>
  <si>
    <t>New Equilibrium</t>
  </si>
  <si>
    <t>The elasticity of substitution between different sources</t>
  </si>
  <si>
    <t>Domestic Revenue  (millions of $)</t>
  </si>
  <si>
    <t>CBERA Import Value  (millions of $)</t>
  </si>
  <si>
    <t>(2) Counterfactual values without CBERA preferences</t>
  </si>
  <si>
    <t>Non-CBERA Import Value  (millions of $)</t>
  </si>
  <si>
    <t>The industry total demand elasticity</t>
  </si>
  <si>
    <t>Estimated CBERA imports of the product (millions of dollars)</t>
  </si>
  <si>
    <t>Consumer Price of Domestic Shipments</t>
  </si>
  <si>
    <t>Consumer Price of CBERA Imports</t>
  </si>
  <si>
    <t>Estimated revenues of domestic firms (millions of $)</t>
  </si>
  <si>
    <t>Consumer Price of Non-CBERA Imports</t>
  </si>
  <si>
    <t>(2) Baseline Trade and Production Values</t>
  </si>
  <si>
    <t>Quantity of Domestic Shipments</t>
  </si>
  <si>
    <t>CBERA imports of the product (millions of dollars)</t>
  </si>
  <si>
    <t xml:space="preserve">Estimated operating profits of domestic firms </t>
  </si>
  <si>
    <t>Quantity of CBERA Imports</t>
  </si>
  <si>
    <t>Quantity of Non-CBERA Imports</t>
  </si>
  <si>
    <t>All other imports of the product (millions of dollars)</t>
  </si>
  <si>
    <t xml:space="preserve">Estimated production workers of domestic firms </t>
  </si>
  <si>
    <t>Average Industry Price</t>
  </si>
  <si>
    <t>Preference times Firms of Non-CBERA Countries</t>
  </si>
  <si>
    <t>Domestic revenue (millions of dollars)</t>
  </si>
  <si>
    <t>Preference times Firms of CBERA Countries</t>
  </si>
  <si>
    <t>(3) Change in values from baseline to counterfactual</t>
  </si>
  <si>
    <t>Demand parameter k</t>
  </si>
  <si>
    <t xml:space="preserve">Number of domestic production workers </t>
  </si>
  <si>
    <t>Change in CBERA imports of the product (millions of dollars)</t>
  </si>
  <si>
    <t>Domestic operating profits (millions of dollars)</t>
  </si>
  <si>
    <t>Change in revenues of domestic firms (millions of $)</t>
  </si>
  <si>
    <t>Policy Change</t>
  </si>
  <si>
    <t>Tariffs</t>
  </si>
  <si>
    <t>Initial Tariff on CBERA Imports</t>
  </si>
  <si>
    <t>Change in operating profits of domestic firms (millions of $)</t>
  </si>
  <si>
    <t>New Tariff on CBERA Imports</t>
  </si>
  <si>
    <t>(3) Tariffs</t>
  </si>
  <si>
    <t>% Change in the Power of the Tariff</t>
  </si>
  <si>
    <t>Preferential tariff rate on current CBERA imports</t>
  </si>
  <si>
    <t>Change in production workers employed by domestic firms (FTEs)</t>
  </si>
  <si>
    <t>Estimated Effects</t>
  </si>
  <si>
    <t>The tariff rate absent the preference</t>
  </si>
  <si>
    <t>Percent Change in CBERA Import Value</t>
  </si>
  <si>
    <t>Percent Change in Price to Consumers</t>
  </si>
  <si>
    <t>Percent Change in Domestic Revenue</t>
  </si>
  <si>
    <t>HTS-8 Product</t>
  </si>
  <si>
    <t>Description</t>
  </si>
  <si>
    <t xml:space="preserve">Elasticity of Substitution </t>
  </si>
  <si>
    <t xml:space="preserve">Industry Demand Elasticity </t>
  </si>
  <si>
    <t>Baseline Domestic Revenues ($)</t>
  </si>
  <si>
    <t>Baseline Domestic Profits ($)</t>
  </si>
  <si>
    <t xml:space="preserve">Baseline Production Workers </t>
  </si>
  <si>
    <t>Baseline CBERA Import Value ($)</t>
  </si>
  <si>
    <t>Baseline non-CBERA Import Value ($)</t>
  </si>
  <si>
    <t xml:space="preserve">Prefential rate </t>
  </si>
  <si>
    <t xml:space="preserve">NTR rate </t>
  </si>
  <si>
    <t>T-shirts of cotton</t>
  </si>
  <si>
    <t>61099010</t>
  </si>
  <si>
    <t>T-shirts of manmade fibers</t>
  </si>
  <si>
    <t>61103030</t>
  </si>
  <si>
    <t>Sweaters of manmade fibers, n.e.s.o.i.</t>
  </si>
  <si>
    <t>61102020</t>
  </si>
  <si>
    <t>trousers of cotton Sweaters of cotton, n.e.s.o.i.</t>
  </si>
  <si>
    <t>62034390</t>
  </si>
  <si>
    <t>Men’s/boys’ trousers (synth fibers)</t>
  </si>
  <si>
    <t>61046320</t>
  </si>
  <si>
    <t>Women’s/girls’ trousers (synth fibers, not knitted), n.e.s.o.i.</t>
  </si>
  <si>
    <t>61046220</t>
  </si>
  <si>
    <t>Women’s/girls’ trousers of cotton</t>
  </si>
  <si>
    <t>62053020</t>
  </si>
  <si>
    <t>Men’s/boys’ shirts of manmade fibers, n.e.s.o.i.</t>
  </si>
  <si>
    <t>62114310</t>
  </si>
  <si>
    <t>Women’s/girls’ track suits, n.e.s.o.i.</t>
  </si>
  <si>
    <t>62046390</t>
  </si>
  <si>
    <t>Women’s/girls’ trousers, n.e.s.o.i.</t>
  </si>
  <si>
    <t>Petroleum oils</t>
  </si>
  <si>
    <t>Methanol</t>
  </si>
  <si>
    <t xml:space="preserve">Polystyrene </t>
  </si>
  <si>
    <t>Melamine</t>
  </si>
  <si>
    <t xml:space="preserve">Distillate and residual fuel oil (including blends) </t>
  </si>
  <si>
    <t>Other food preps n.e.s.o.i.</t>
  </si>
  <si>
    <t>Sauces and preparations, n.e.s.o.i.</t>
  </si>
  <si>
    <t xml:space="preserve">Bean cake, bean stick, miso, other fruit, nuts </t>
  </si>
  <si>
    <t xml:space="preserve">Vegetables nesoi,&amp; mixtures of vegetables,prepared </t>
  </si>
  <si>
    <t xml:space="preserve">Sources: Elasticities of substitution estimated using the markup method in Ahmad and Riker (2019). </t>
  </si>
  <si>
    <t>Domestic revenues amd production workers were estimated by USITC staff using industry data.</t>
  </si>
  <si>
    <t>Trade and tariff data from USITC DataWeb/USDOC.</t>
  </si>
  <si>
    <t>HTS-8 product</t>
  </si>
  <si>
    <t>Change in CBERA imports (millions $)</t>
  </si>
  <si>
    <t>Change in CBERA imports (%)</t>
  </si>
  <si>
    <t>Change in consumer prices 
(%)</t>
  </si>
  <si>
    <t>Change in revenues (millions $)</t>
  </si>
  <si>
    <t xml:space="preserve"> Change in profits (millions $)</t>
  </si>
  <si>
    <t>Change in  workers (#)</t>
  </si>
  <si>
    <t>Change in revenues, profits and workers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</si>
</sst>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%"/>
    <numFmt numFmtId="165" formatCode="0.0"/>
    <numFmt numFmtId="166" formatCode="#,##0.0"/>
    <numFmt numFmtId="167" formatCode="0.0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206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C83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0" fillId="0" borderId="2" xfId="0" applyFill="1" applyBorder="1"/>
    <xf numFmtId="0" fontId="0" fillId="0" borderId="4" xfId="0" applyFill="1" applyBorder="1"/>
    <xf numFmtId="0" fontId="0" fillId="0" borderId="5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2" fontId="0" fillId="0" borderId="6" xfId="0" applyNumberFormat="1" applyFill="1" applyBorder="1"/>
    <xf numFmtId="0" fontId="0" fillId="0" borderId="1" xfId="0" applyFill="1" applyBorder="1"/>
    <xf numFmtId="164" fontId="0" fillId="0" borderId="0" xfId="1" applyNumberFormat="1" applyFont="1" applyFill="1"/>
    <xf numFmtId="0" fontId="0" fillId="3" borderId="1" xfId="0" applyFill="1" applyBorder="1"/>
    <xf numFmtId="9" fontId="0" fillId="0" borderId="7" xfId="1" applyFont="1" applyBorder="1"/>
    <xf numFmtId="0" fontId="2" fillId="0" borderId="0" xfId="0" applyFont="1"/>
    <xf numFmtId="0" fontId="0" fillId="0" borderId="6" xfId="0" applyBorder="1"/>
    <xf numFmtId="0" fontId="0" fillId="0" borderId="8" xfId="0" applyFill="1" applyBorder="1"/>
    <xf numFmtId="0" fontId="0" fillId="0" borderId="1" xfId="0" applyBorder="1"/>
    <xf numFmtId="164" fontId="0" fillId="3" borderId="1" xfId="1" applyNumberFormat="1" applyFont="1" applyFill="1" applyBorder="1"/>
    <xf numFmtId="10" fontId="0" fillId="2" borderId="1" xfId="1" applyNumberFormat="1" applyFont="1" applyFill="1" applyBorder="1" applyAlignment="1">
      <alignment horizontal="right"/>
    </xf>
    <xf numFmtId="10" fontId="0" fillId="0" borderId="0" xfId="0" applyNumberFormat="1"/>
    <xf numFmtId="0" fontId="0" fillId="0" borderId="0" xfId="0" applyFill="1" applyBorder="1"/>
    <xf numFmtId="2" fontId="0" fillId="0" borderId="0" xfId="0" applyNumberFormat="1"/>
    <xf numFmtId="2" fontId="0" fillId="0" borderId="3" xfId="0" applyNumberFormat="1" applyBorder="1"/>
    <xf numFmtId="2" fontId="0" fillId="0" borderId="0" xfId="0" applyNumberFormat="1" applyBorder="1"/>
    <xf numFmtId="2" fontId="0" fillId="0" borderId="6" xfId="0" applyNumberFormat="1" applyBorder="1"/>
    <xf numFmtId="0" fontId="0" fillId="0" borderId="3" xfId="0" applyFill="1" applyBorder="1"/>
    <xf numFmtId="0" fontId="0" fillId="0" borderId="6" xfId="0" applyBorder="1" applyAlignment="1">
      <alignment horizontal="right" wrapText="1"/>
    </xf>
    <xf numFmtId="0" fontId="3" fillId="0" borderId="0" xfId="0" applyFont="1" applyFill="1" applyBorder="1"/>
    <xf numFmtId="0" fontId="0" fillId="0" borderId="0" xfId="0" applyFont="1"/>
    <xf numFmtId="0" fontId="4" fillId="0" borderId="0" xfId="0" applyFont="1" applyFill="1"/>
    <xf numFmtId="0" fontId="4" fillId="0" borderId="0" xfId="0" applyFont="1"/>
    <xf numFmtId="0" fontId="4" fillId="0" borderId="6" xfId="0" applyFont="1" applyBorder="1"/>
    <xf numFmtId="0" fontId="5" fillId="0" borderId="6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NumberForma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0" fillId="0" borderId="0" xfId="0" applyNumberFormat="1" applyFill="1"/>
    <xf numFmtId="0" fontId="0" fillId="0" borderId="0" xfId="0" applyFill="1" applyAlignment="1"/>
    <xf numFmtId="166" fontId="7" fillId="3" borderId="1" xfId="0" applyNumberFormat="1" applyFont="1" applyFill="1" applyBorder="1" applyAlignment="1">
      <alignment horizontal="right"/>
    </xf>
    <xf numFmtId="0" fontId="5" fillId="0" borderId="0" xfId="0" applyFont="1"/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5" fontId="6" fillId="0" borderId="6" xfId="0" applyNumberFormat="1" applyFont="1" applyFill="1" applyBorder="1" applyAlignment="1">
      <alignment horizontal="right"/>
    </xf>
    <xf numFmtId="10" fontId="6" fillId="0" borderId="0" xfId="0" applyNumberFormat="1" applyFont="1" applyAlignment="1">
      <alignment horizontal="right"/>
    </xf>
    <xf numFmtId="10" fontId="0" fillId="0" borderId="0" xfId="0" applyNumberFormat="1" applyBorder="1"/>
    <xf numFmtId="167" fontId="0" fillId="0" borderId="6" xfId="0" applyNumberFormat="1" applyBorder="1"/>
    <xf numFmtId="0" fontId="10" fillId="0" borderId="0" xfId="0" applyFont="1"/>
    <xf numFmtId="10" fontId="10" fillId="0" borderId="0" xfId="0" applyNumberFormat="1" applyFont="1"/>
    <xf numFmtId="0" fontId="0" fillId="4" borderId="0" xfId="0" applyFill="1"/>
    <xf numFmtId="0" fontId="2" fillId="4" borderId="0" xfId="0" applyFont="1" applyFill="1"/>
    <xf numFmtId="0" fontId="10" fillId="4" borderId="0" xfId="0" applyFont="1" applyFill="1"/>
    <xf numFmtId="0" fontId="14" fillId="0" borderId="5" xfId="0" applyFont="1" applyFill="1" applyBorder="1"/>
    <xf numFmtId="0" fontId="14" fillId="0" borderId="6" xfId="0" applyFont="1" applyFill="1" applyBorder="1"/>
    <xf numFmtId="2" fontId="14" fillId="0" borderId="6" xfId="0" applyNumberFormat="1" applyFont="1" applyBorder="1"/>
    <xf numFmtId="2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165" fontId="15" fillId="0" borderId="0" xfId="0" applyNumberFormat="1" applyFont="1" applyFill="1" applyBorder="1" applyAlignment="1">
      <alignment horizontal="center"/>
    </xf>
    <xf numFmtId="10" fontId="15" fillId="0" borderId="0" xfId="0" applyNumberFormat="1" applyFont="1" applyFill="1" applyBorder="1" applyAlignment="1">
      <alignment horizontal="center"/>
    </xf>
    <xf numFmtId="0" fontId="15" fillId="0" borderId="0" xfId="0" applyFont="1" applyFill="1"/>
    <xf numFmtId="0" fontId="15" fillId="0" borderId="1" xfId="0" applyFont="1" applyFill="1" applyBorder="1" applyAlignment="1">
      <alignment horizontal="center"/>
    </xf>
    <xf numFmtId="165" fontId="15" fillId="0" borderId="8" xfId="0" applyNumberFormat="1" applyFont="1" applyFill="1" applyBorder="1" applyAlignment="1">
      <alignment horizontal="center"/>
    </xf>
    <xf numFmtId="10" fontId="15" fillId="0" borderId="8" xfId="0" applyNumberFormat="1" applyFont="1" applyFill="1" applyBorder="1" applyAlignment="1">
      <alignment horizontal="center"/>
    </xf>
    <xf numFmtId="10" fontId="2" fillId="2" borderId="1" xfId="1" applyNumberFormat="1" applyFont="1" applyFill="1" applyBorder="1" applyAlignment="1" applyProtection="1">
      <alignment horizontal="center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13" fillId="0" borderId="0" xfId="0" applyFont="1" applyProtection="1"/>
    <xf numFmtId="49" fontId="0" fillId="0" borderId="1" xfId="0" applyNumberFormat="1" applyFont="1" applyFill="1" applyBorder="1" applyAlignment="1">
      <alignment horizontal="left"/>
    </xf>
    <xf numFmtId="49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17" fillId="0" borderId="0" xfId="0" applyFont="1" applyAlignment="1">
      <alignment horizontal="center"/>
    </xf>
    <xf numFmtId="0" fontId="16" fillId="0" borderId="0" xfId="0" applyFont="1" applyAlignment="1" applyProtection="1">
      <alignment horizontal="center"/>
      <protection locked="0"/>
    </xf>
    <xf numFmtId="0" fontId="2" fillId="0" borderId="0" xfId="0" applyFont="1" applyAlignment="1"/>
    <xf numFmtId="49" fontId="0" fillId="0" borderId="1" xfId="0" applyNumberFormat="1" applyFont="1" applyFill="1" applyBorder="1" applyAlignment="1">
      <alignment horizontal="center"/>
    </xf>
    <xf numFmtId="0" fontId="13" fillId="0" borderId="0" xfId="0" applyFont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10" fontId="6" fillId="0" borderId="0" xfId="0" applyNumberFormat="1" applyFont="1"/>
    <xf numFmtId="10" fontId="2" fillId="0" borderId="0" xfId="1" applyNumberFormat="1" applyFont="1" applyFill="1" applyBorder="1" applyAlignment="1" applyProtection="1">
      <alignment horizontal="center"/>
    </xf>
    <xf numFmtId="0" fontId="16" fillId="0" borderId="0" xfId="0" applyFont="1"/>
    <xf numFmtId="0" fontId="19" fillId="0" borderId="0" xfId="0" applyFont="1" applyProtection="1"/>
    <xf numFmtId="1" fontId="0" fillId="3" borderId="1" xfId="0" applyNumberFormat="1" applyFill="1" applyBorder="1"/>
    <xf numFmtId="0" fontId="0" fillId="0" borderId="9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166" fontId="2" fillId="2" borderId="1" xfId="1" applyNumberFormat="1" applyFont="1" applyFill="1" applyBorder="1" applyAlignment="1" applyProtection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1" xfId="2" applyNumberFormat="1" applyFont="1" applyBorder="1" applyAlignment="1">
      <alignment horizontal="right"/>
    </xf>
    <xf numFmtId="3" fontId="15" fillId="0" borderId="0" xfId="0" applyNumberFormat="1" applyFont="1" applyFill="1" applyBorder="1" applyAlignment="1">
      <alignment horizontal="center"/>
    </xf>
    <xf numFmtId="3" fontId="15" fillId="0" borderId="1" xfId="0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right"/>
    </xf>
    <xf numFmtId="3" fontId="15" fillId="0" borderId="1" xfId="0" applyNumberFormat="1" applyFont="1" applyFill="1" applyBorder="1" applyAlignment="1">
      <alignment horizontal="right"/>
    </xf>
    <xf numFmtId="4" fontId="0" fillId="0" borderId="1" xfId="0" applyNumberFormat="1" applyFont="1" applyFill="1" applyBorder="1" applyAlignment="1">
      <alignment horizontal="right"/>
    </xf>
    <xf numFmtId="4" fontId="15" fillId="0" borderId="0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>
      <alignment horizontal="right"/>
    </xf>
    <xf numFmtId="10" fontId="0" fillId="0" borderId="1" xfId="0" applyNumberFormat="1" applyBorder="1" applyAlignment="1">
      <alignment horizontal="center"/>
    </xf>
    <xf numFmtId="3" fontId="2" fillId="2" borderId="1" xfId="1" applyNumberFormat="1" applyFont="1" applyFill="1" applyBorder="1" applyAlignment="1" applyProtection="1">
      <alignment horizontal="center"/>
    </xf>
    <xf numFmtId="0" fontId="0" fillId="0" borderId="8" xfId="0" applyNumberFormat="1" applyFont="1" applyFill="1" applyBorder="1" applyAlignment="1">
      <alignment horizontal="right"/>
    </xf>
    <xf numFmtId="2" fontId="0" fillId="0" borderId="1" xfId="0" applyNumberFormat="1" applyFill="1" applyBorder="1" applyAlignment="1">
      <alignment wrapText="1"/>
    </xf>
    <xf numFmtId="3" fontId="0" fillId="0" borderId="1" xfId="0" applyNumberFormat="1" applyFont="1" applyFill="1" applyBorder="1" applyAlignment="1">
      <alignment horizontal="right"/>
    </xf>
    <xf numFmtId="10" fontId="0" fillId="0" borderId="1" xfId="0" applyNumberFormat="1" applyFill="1" applyBorder="1" applyAlignment="1">
      <alignment horizontal="center" wrapText="1"/>
    </xf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49" fontId="0" fillId="0" borderId="9" xfId="0" applyNumberFormat="1" applyFont="1" applyFill="1" applyBorder="1" applyAlignment="1">
      <alignment horizontal="center"/>
    </xf>
    <xf numFmtId="2" fontId="0" fillId="0" borderId="10" xfId="0" applyNumberFormat="1" applyFill="1" applyBorder="1" applyAlignment="1">
      <alignment wrapText="1"/>
    </xf>
    <xf numFmtId="10" fontId="0" fillId="0" borderId="10" xfId="0" applyNumberForma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/>
    <xf numFmtId="4" fontId="6" fillId="0" borderId="10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3" fontId="21" fillId="0" borderId="0" xfId="0" applyNumberFormat="1" applyFont="1"/>
    <xf numFmtId="165" fontId="0" fillId="0" borderId="0" xfId="0" applyNumberFormat="1" applyAlignment="1">
      <alignment horizontal="center"/>
    </xf>
    <xf numFmtId="0" fontId="15" fillId="0" borderId="0" xfId="0" applyFont="1" applyAlignment="1">
      <alignment horizontal="center"/>
    </xf>
    <xf numFmtId="166" fontId="15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center"/>
    </xf>
    <xf numFmtId="10" fontId="15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wrapText="1"/>
    </xf>
    <xf numFmtId="3" fontId="21" fillId="0" borderId="0" xfId="0" applyNumberFormat="1" applyFont="1" applyAlignment="1">
      <alignment wrapText="1"/>
    </xf>
    <xf numFmtId="0" fontId="21" fillId="0" borderId="0" xfId="0" applyFont="1"/>
    <xf numFmtId="0" fontId="0" fillId="0" borderId="0" xfId="0" applyAlignment="1">
      <alignment horizontal="center" vertical="center" wrapText="1"/>
    </xf>
    <xf numFmtId="165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165" fontId="23" fillId="0" borderId="0" xfId="0" applyNumberFormat="1" applyFont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6" xfId="0" applyFont="1" applyBorder="1"/>
    <xf numFmtId="0" fontId="23" fillId="0" borderId="6" xfId="0" applyFont="1" applyBorder="1" applyAlignment="1">
      <alignment horizontal="center"/>
    </xf>
    <xf numFmtId="165" fontId="23" fillId="0" borderId="6" xfId="0" applyNumberFormat="1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165" fontId="23" fillId="0" borderId="13" xfId="0" applyNumberFormat="1" applyFont="1" applyBorder="1" applyAlignment="1">
      <alignment horizontal="center"/>
    </xf>
    <xf numFmtId="165" fontId="23" fillId="0" borderId="14" xfId="0" applyNumberFormat="1" applyFont="1" applyBorder="1" applyAlignment="1">
      <alignment horizontal="center"/>
    </xf>
    <xf numFmtId="0" fontId="2" fillId="5" borderId="1" xfId="0" applyFont="1" applyFill="1" applyBorder="1" applyAlignment="1" applyProtection="1">
      <alignment horizontal="center"/>
    </xf>
    <xf numFmtId="0" fontId="2" fillId="5" borderId="1" xfId="0" applyFont="1" applyFill="1" applyBorder="1" applyAlignment="1" applyProtection="1">
      <alignment horizontal="center"/>
      <protection locked="0"/>
    </xf>
    <xf numFmtId="166" fontId="2" fillId="5" borderId="1" xfId="0" applyNumberFormat="1" applyFont="1" applyFill="1" applyBorder="1" applyAlignment="1" applyProtection="1">
      <alignment horizontal="center"/>
    </xf>
    <xf numFmtId="1" fontId="2" fillId="5" borderId="1" xfId="0" applyNumberFormat="1" applyFont="1" applyFill="1" applyBorder="1" applyAlignment="1" applyProtection="1">
      <alignment horizontal="center"/>
    </xf>
    <xf numFmtId="164" fontId="2" fillId="5" borderId="1" xfId="1" applyNumberFormat="1" applyFont="1" applyFill="1" applyBorder="1" applyAlignment="1" applyProtection="1">
      <alignment horizontal="center"/>
    </xf>
    <xf numFmtId="49" fontId="18" fillId="6" borderId="1" xfId="0" applyNumberFormat="1" applyFont="1" applyFill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" vertical="center" wrapText="1"/>
    </xf>
    <xf numFmtId="0" fontId="0" fillId="0" borderId="0" xfId="0" applyAlignme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AC8300"/>
      <color rgb="FFAEA4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1</xdr:row>
          <xdr:rowOff>7620</xdr:rowOff>
        </xdr:from>
        <xdr:to>
          <xdr:col>9</xdr:col>
          <xdr:colOff>556260</xdr:colOff>
          <xdr:row>30</xdr:row>
          <xdr:rowOff>175260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topLeftCell="A7" workbookViewId="0">
      <selection activeCell="M16" sqref="M16"/>
    </sheetView>
  </sheetViews>
  <sheetFormatPr defaultRowHeight="14.45"/>
  <cols>
    <col min="2" max="2" width="17.140625" customWidth="1"/>
    <col min="3" max="3" width="10.42578125" customWidth="1"/>
  </cols>
  <sheetData>
    <row r="1" spans="1:7" s="33" customFormat="1"/>
    <row r="2" spans="1:7" s="35" customFormat="1">
      <c r="A2" s="38"/>
    </row>
    <row r="3" spans="1:7" s="2" customFormat="1"/>
    <row r="4" spans="1:7" s="2" customFormat="1"/>
    <row r="5" spans="1:7" s="2" customFormat="1"/>
    <row r="6" spans="1:7" s="2" customFormat="1"/>
    <row r="7" spans="1:7" s="2" customFormat="1"/>
    <row r="8" spans="1:7" s="2" customFormat="1"/>
    <row r="9" spans="1:7" s="35" customFormat="1">
      <c r="A9" s="2"/>
      <c r="B9" s="2"/>
      <c r="C9" s="39"/>
      <c r="D9" s="2"/>
      <c r="F9" s="2"/>
    </row>
    <row r="10" spans="1:7" s="35" customFormat="1"/>
    <row r="11" spans="1:7" s="35" customFormat="1">
      <c r="A11" s="38"/>
    </row>
    <row r="12" spans="1:7" s="35" customFormat="1">
      <c r="A12" s="2"/>
      <c r="B12" s="2"/>
      <c r="C12" s="39"/>
      <c r="F12" s="2"/>
    </row>
    <row r="13" spans="1:7" s="35" customFormat="1">
      <c r="A13" s="2"/>
      <c r="B13" s="2"/>
      <c r="C13" s="39"/>
      <c r="F13" s="2"/>
    </row>
    <row r="14" spans="1:7" s="35" customFormat="1">
      <c r="A14" s="2"/>
      <c r="B14" s="2"/>
      <c r="C14" s="39"/>
      <c r="F14" s="2"/>
    </row>
    <row r="15" spans="1:7" s="35" customFormat="1">
      <c r="A15" s="2"/>
      <c r="B15" s="2"/>
      <c r="C15" s="39"/>
      <c r="F15" s="2"/>
    </row>
    <row r="16" spans="1:7" s="35" customFormat="1">
      <c r="A16" s="37"/>
      <c r="B16" s="40"/>
      <c r="G16" s="39"/>
    </row>
    <row r="17" spans="1:7" s="35" customFormat="1">
      <c r="A17" s="2"/>
      <c r="B17" s="2"/>
      <c r="C17" s="39"/>
      <c r="D17" s="2"/>
      <c r="E17" s="39"/>
      <c r="F17" s="2"/>
      <c r="G17" s="39"/>
    </row>
    <row r="18" spans="1:7" s="35" customFormat="1">
      <c r="A18" s="2"/>
      <c r="B18" s="2"/>
      <c r="C18" s="39"/>
      <c r="D18" s="2"/>
      <c r="F18" s="2"/>
      <c r="G18" s="39"/>
    </row>
    <row r="19" spans="1:7" s="35" customFormat="1">
      <c r="A19" s="2"/>
      <c r="B19" s="2"/>
      <c r="C19" s="39"/>
      <c r="D19" s="2"/>
      <c r="F19" s="2"/>
      <c r="G19" s="39"/>
    </row>
    <row r="20" spans="1:7" s="35" customFormat="1">
      <c r="A20" s="2"/>
      <c r="C20" s="39"/>
      <c r="D20" s="2"/>
      <c r="F20" s="2"/>
      <c r="G20" s="39"/>
    </row>
    <row r="21" spans="1:7" s="35" customFormat="1">
      <c r="A21" s="38"/>
      <c r="D21" s="37"/>
      <c r="F21" s="37"/>
      <c r="G21" s="39"/>
    </row>
    <row r="22" spans="1:7" s="35" customFormat="1">
      <c r="A22" s="2"/>
      <c r="B22" s="2"/>
      <c r="C22" s="39"/>
      <c r="F22" s="2"/>
      <c r="G22" s="39"/>
    </row>
    <row r="23" spans="1:7" s="35" customFormat="1">
      <c r="A23" s="2"/>
      <c r="B23" s="2"/>
      <c r="F23" s="2"/>
      <c r="G23" s="39"/>
    </row>
    <row r="24" spans="1:7" s="35" customFormat="1">
      <c r="A24" s="2"/>
      <c r="B24" s="2"/>
    </row>
    <row r="25" spans="1:7" s="35" customFormat="1">
      <c r="A25" s="2"/>
      <c r="B25" s="2"/>
      <c r="C25" s="39"/>
      <c r="D25" s="2"/>
      <c r="F25" s="2"/>
    </row>
    <row r="26" spans="1:7" s="35" customFormat="1">
      <c r="A26" s="2"/>
      <c r="B26" s="2"/>
      <c r="C26" s="39"/>
      <c r="D26" s="2"/>
      <c r="F26" s="2"/>
    </row>
    <row r="27" spans="1:7" s="35" customFormat="1">
      <c r="A27" s="2"/>
      <c r="B27" s="2"/>
      <c r="C27" s="39"/>
      <c r="D27" s="37"/>
      <c r="F27" s="2"/>
    </row>
    <row r="28" spans="1:7" s="35" customFormat="1" ht="0.75" customHeight="1">
      <c r="A28" s="2"/>
      <c r="B28" s="2"/>
      <c r="F28" s="2"/>
    </row>
    <row r="29" spans="1:7" s="35" customFormat="1" hidden="1">
      <c r="A29" s="2"/>
      <c r="B29" s="2"/>
    </row>
    <row r="30" spans="1:7" s="35" customFormat="1" hidden="1">
      <c r="A30" s="2"/>
      <c r="B30" s="2"/>
      <c r="F30" s="2"/>
    </row>
    <row r="31" spans="1:7" s="35" customFormat="1"/>
    <row r="32" spans="1:7" s="34" customFormat="1">
      <c r="C32" s="36"/>
      <c r="F32" s="35"/>
    </row>
    <row r="33" spans="3:6" s="34" customFormat="1">
      <c r="C33" s="36"/>
      <c r="F33" s="35"/>
    </row>
    <row r="34" spans="3:6" s="34" customFormat="1">
      <c r="C34" s="36"/>
      <c r="F34" s="35"/>
    </row>
    <row r="35" spans="3:6" s="34" customFormat="1">
      <c r="C35" s="36"/>
      <c r="F35" s="35"/>
    </row>
    <row r="36" spans="3:6" s="34" customFormat="1">
      <c r="C36" s="36"/>
      <c r="F36" s="35"/>
    </row>
    <row r="37" spans="3:6" s="34" customFormat="1">
      <c r="C37" s="36"/>
      <c r="F37" s="35"/>
    </row>
  </sheetData>
  <pageMargins left="0.7" right="0.7" top="0.75" bottom="0.75" header="0.3" footer="0.3"/>
  <pageSetup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2049" r:id="rId4">
          <objectPr defaultSize="0" autoPict="0" r:id="rId5">
            <anchor moveWithCells="1">
              <from>
                <xdr:col>1</xdr:col>
                <xdr:colOff>15240</xdr:colOff>
                <xdr:row>1</xdr:row>
                <xdr:rowOff>7620</xdr:rowOff>
              </from>
              <to>
                <xdr:col>9</xdr:col>
                <xdr:colOff>556260</xdr:colOff>
                <xdr:row>30</xdr:row>
                <xdr:rowOff>175260</xdr:rowOff>
              </to>
            </anchor>
          </objectPr>
        </oleObject>
      </mc:Choice>
      <mc:Fallback>
        <oleObject progId="Word.Document.12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"/>
  <sheetViews>
    <sheetView tabSelected="1" topLeftCell="F1" zoomScaleNormal="100" workbookViewId="0">
      <selection activeCell="H4" sqref="H4"/>
    </sheetView>
  </sheetViews>
  <sheetFormatPr defaultRowHeight="14.45"/>
  <cols>
    <col min="1" max="1" width="51" hidden="1" customWidth="1"/>
    <col min="2" max="2" width="17" hidden="1" customWidth="1"/>
    <col min="3" max="3" width="15.140625" style="2" hidden="1" customWidth="1"/>
    <col min="4" max="4" width="13.5703125" style="19" hidden="1" customWidth="1"/>
    <col min="5" max="5" width="6" hidden="1" customWidth="1"/>
    <col min="6" max="6" width="71.42578125" style="69" customWidth="1"/>
    <col min="7" max="7" width="7.85546875" style="51" customWidth="1"/>
    <col min="8" max="8" width="94.42578125" customWidth="1"/>
    <col min="9" max="9" width="11.85546875" bestFit="1" customWidth="1"/>
  </cols>
  <sheetData>
    <row r="1" spans="1:8" ht="23.25" customHeight="1">
      <c r="A1" s="13" t="s">
        <v>0</v>
      </c>
      <c r="C1" s="1"/>
      <c r="F1" s="75" t="s">
        <v>1</v>
      </c>
      <c r="H1" s="78" t="s">
        <v>2</v>
      </c>
    </row>
    <row r="2" spans="1:8" ht="21.75" customHeight="1">
      <c r="A2" s="28" t="s">
        <v>3</v>
      </c>
      <c r="C2" s="1"/>
      <c r="F2" s="77" t="s">
        <v>4</v>
      </c>
      <c r="H2" s="84" t="s">
        <v>5</v>
      </c>
    </row>
    <row r="3" spans="1:8" ht="21.75" customHeight="1">
      <c r="A3" s="29" t="s">
        <v>6</v>
      </c>
      <c r="B3" s="2"/>
      <c r="F3" s="159" t="s">
        <v>7</v>
      </c>
      <c r="H3" s="42" t="s">
        <v>8</v>
      </c>
    </row>
    <row r="4" spans="1:8" ht="16.5" customHeight="1">
      <c r="A4" s="9" t="s">
        <v>9</v>
      </c>
      <c r="B4" s="11">
        <f>F9</f>
        <v>2.5</v>
      </c>
      <c r="C4" s="27"/>
      <c r="F4" s="160" t="str">
        <f>CONCATENATE("Description: ",VLOOKUP($F$3,Data!A$2:K$21,2,FALSE))</f>
        <v>Description: T-shirts of cotton</v>
      </c>
      <c r="H4" s="67">
        <f>$C$30</f>
        <v>0.24681598811808958</v>
      </c>
    </row>
    <row r="5" spans="1:8" ht="15" customHeight="1">
      <c r="A5" s="9" t="s">
        <v>10</v>
      </c>
      <c r="B5" s="11">
        <f>F12</f>
        <v>-1</v>
      </c>
      <c r="C5" s="20"/>
      <c r="F5" s="161"/>
      <c r="H5" s="42" t="s">
        <v>11</v>
      </c>
    </row>
    <row r="6" spans="1:8" ht="18">
      <c r="A6" s="9" t="s">
        <v>12</v>
      </c>
      <c r="B6" s="86">
        <f>F22</f>
        <v>1773</v>
      </c>
      <c r="C6" s="20">
        <f>ROUND(C9/(B9/B6),0)</f>
        <v>1788</v>
      </c>
      <c r="F6" s="85" t="s">
        <v>13</v>
      </c>
      <c r="G6" s="52"/>
      <c r="H6" s="67">
        <f>$C$31</f>
        <v>-5.6430434603432778E-3</v>
      </c>
    </row>
    <row r="7" spans="1:8" ht="17.45" customHeight="1">
      <c r="F7" s="76" t="s">
        <v>14</v>
      </c>
      <c r="G7" s="53"/>
      <c r="H7" s="42" t="s">
        <v>15</v>
      </c>
    </row>
    <row r="8" spans="1:8" ht="15.75" customHeight="1">
      <c r="A8" s="32" t="s">
        <v>16</v>
      </c>
      <c r="B8" s="26" t="s">
        <v>17</v>
      </c>
      <c r="C8" s="26" t="s">
        <v>18</v>
      </c>
      <c r="F8" s="68" t="s">
        <v>19</v>
      </c>
      <c r="H8" s="67">
        <f>$C$32</f>
        <v>-8.4526124583248485E-3</v>
      </c>
    </row>
    <row r="9" spans="1:8" ht="18">
      <c r="A9" t="s">
        <v>20</v>
      </c>
      <c r="B9" s="41">
        <f>F20</f>
        <v>693697598.88888884</v>
      </c>
      <c r="C9" s="21">
        <f>$B$21*C12^(1-$B$4)*$C$18^($B$5+$B$4)</f>
        <v>699611140.73303175</v>
      </c>
      <c r="F9" s="154">
        <f>VLOOKUP($F$3,Data!A$2:J$21,3,FALSE)</f>
        <v>2.5</v>
      </c>
      <c r="H9" s="83"/>
    </row>
    <row r="10" spans="1:8" ht="15.75" customHeight="1">
      <c r="A10" t="s">
        <v>21</v>
      </c>
      <c r="B10" s="41">
        <f>F16</f>
        <v>286395450</v>
      </c>
      <c r="C10" s="21">
        <f>B20*$B$21*C13^(1-$B$4)*$C$18^($B$5+$B$4)</f>
        <v>229701457.73658034</v>
      </c>
      <c r="F10" s="80"/>
      <c r="H10" s="84" t="s">
        <v>22</v>
      </c>
    </row>
    <row r="11" spans="1:8" ht="19.5" customHeight="1">
      <c r="A11" t="s">
        <v>23</v>
      </c>
      <c r="B11" s="41">
        <f>F18</f>
        <v>5956882940</v>
      </c>
      <c r="C11" s="21">
        <f>B19*$B$21*C14^(1-$B$4)*$C$18^($B$5+$B$4)</f>
        <v>6007663390.419281</v>
      </c>
      <c r="F11" s="68" t="s">
        <v>24</v>
      </c>
      <c r="H11" s="68" t="s">
        <v>25</v>
      </c>
    </row>
    <row r="12" spans="1:8" ht="18">
      <c r="A12" s="3" t="s">
        <v>26</v>
      </c>
      <c r="B12" s="6">
        <v>1</v>
      </c>
      <c r="C12" s="22">
        <v>1</v>
      </c>
      <c r="F12" s="155">
        <v>-1</v>
      </c>
      <c r="H12" s="90">
        <f>F16/(1+H4)</f>
        <v>229701457.73658034</v>
      </c>
    </row>
    <row r="13" spans="1:8" ht="15.6">
      <c r="A13" s="4" t="s">
        <v>27</v>
      </c>
      <c r="B13" s="7">
        <v>1</v>
      </c>
      <c r="C13" s="23">
        <f>B13*(1+B27)</f>
        <v>1.165</v>
      </c>
      <c r="F13" s="80" t="str">
        <f>IF(F12=VLOOKUP($F$3,Data!A$2:K$21,4,FALSE),"",CONCATENATE("Total Demand Elasticity used in the report for this product is ",VLOOKUP($F$3,Data!A$2:K$21,4,FALSE)))</f>
        <v/>
      </c>
      <c r="H13" s="42" t="s">
        <v>28</v>
      </c>
    </row>
    <row r="14" spans="1:8" ht="18">
      <c r="A14" s="5" t="s">
        <v>29</v>
      </c>
      <c r="B14" s="7">
        <v>1</v>
      </c>
      <c r="C14" s="24">
        <v>1</v>
      </c>
      <c r="F14" s="85" t="s">
        <v>30</v>
      </c>
      <c r="H14" s="90">
        <f>F20/(1+H8)</f>
        <v>699611140.73303175</v>
      </c>
    </row>
    <row r="15" spans="1:8" ht="18">
      <c r="A15" s="3" t="s">
        <v>31</v>
      </c>
      <c r="B15" s="25">
        <f>B9/B12</f>
        <v>693697598.88888884</v>
      </c>
      <c r="C15" s="22">
        <f>C9/C12</f>
        <v>699611140.73303175</v>
      </c>
      <c r="F15" s="68" t="s">
        <v>32</v>
      </c>
      <c r="G15" s="53"/>
      <c r="H15" s="42" t="s">
        <v>33</v>
      </c>
    </row>
    <row r="16" spans="1:8" ht="18.75" customHeight="1">
      <c r="A16" s="4" t="s">
        <v>34</v>
      </c>
      <c r="B16" s="20">
        <f>B10/B13</f>
        <v>286395450</v>
      </c>
      <c r="C16" s="23">
        <f>C10/C13</f>
        <v>197168633.25028354</v>
      </c>
      <c r="F16" s="156">
        <f>VLOOKUP($F$3,Data!A$2:K$21,8,FALSE)</f>
        <v>286395450</v>
      </c>
      <c r="H16" s="101">
        <f>F24/(1+H8)</f>
        <v>279844456.29321265</v>
      </c>
    </row>
    <row r="17" spans="1:8" s="49" customFormat="1" ht="18">
      <c r="A17" s="54" t="s">
        <v>35</v>
      </c>
      <c r="B17" s="55">
        <f>B11/B14</f>
        <v>5956882940</v>
      </c>
      <c r="C17" s="56">
        <f t="shared" ref="C17" si="0">C11/C14</f>
        <v>6007663390.419281</v>
      </c>
      <c r="D17" s="50"/>
      <c r="F17" s="68" t="s">
        <v>36</v>
      </c>
      <c r="G17" s="53"/>
      <c r="H17" s="42" t="s">
        <v>37</v>
      </c>
    </row>
    <row r="18" spans="1:8" ht="17.45" customHeight="1">
      <c r="A18" s="14" t="s">
        <v>38</v>
      </c>
      <c r="B18" s="48">
        <f>(1+$B$19+$B$20)^(1/(1-$B$4))</f>
        <v>0.21544346900318836</v>
      </c>
      <c r="C18" s="48">
        <f>(1+$B$19+$B$20*C13^(1-B4))^(1/(1-$B$4))</f>
        <v>0.21666612536500729</v>
      </c>
      <c r="F18" s="156">
        <f>VLOOKUP($F$3,Data!A$2:K$21,9,FALSE)</f>
        <v>5956882940</v>
      </c>
      <c r="H18" s="101">
        <f>ROUND(F22/(1+H8),0)</f>
        <v>1788</v>
      </c>
    </row>
    <row r="19" spans="1:8" ht="18">
      <c r="A19" s="20" t="s">
        <v>39</v>
      </c>
      <c r="B19" s="22">
        <f>B11/B9</f>
        <v>8.5871465456147966</v>
      </c>
      <c r="C19" s="6"/>
      <c r="F19" s="68" t="s">
        <v>40</v>
      </c>
      <c r="G19" s="53"/>
    </row>
    <row r="20" spans="1:8" ht="18">
      <c r="A20" s="4" t="s">
        <v>41</v>
      </c>
      <c r="B20" s="23">
        <f>B10/B9</f>
        <v>0.41285345438520488</v>
      </c>
      <c r="C20" s="7"/>
      <c r="D20" s="82"/>
      <c r="F20" s="156">
        <f>VLOOKUP($F$3,Data!A$2:K$21,5,FALSE)</f>
        <v>693697598.88888884</v>
      </c>
      <c r="H20" s="84" t="s">
        <v>42</v>
      </c>
    </row>
    <row r="21" spans="1:8" ht="17.45" customHeight="1">
      <c r="A21" s="5" t="s">
        <v>43</v>
      </c>
      <c r="B21" s="24">
        <f>B9/(1+B20+B19)^((B5+B4)/(1-B4))</f>
        <v>6936975988.8888903</v>
      </c>
      <c r="C21" s="8"/>
      <c r="F21" s="68" t="s">
        <v>44</v>
      </c>
      <c r="H21" s="68" t="s">
        <v>45</v>
      </c>
    </row>
    <row r="22" spans="1:8" ht="18">
      <c r="A22" s="20"/>
      <c r="B22" s="23"/>
      <c r="C22" s="7"/>
      <c r="F22" s="157">
        <f>VLOOKUP($F$3,Data!A$2:K$21,7,FALSE)</f>
        <v>1773</v>
      </c>
      <c r="G22" s="53"/>
      <c r="H22" s="90">
        <f>F16-H12</f>
        <v>56693992.263419658</v>
      </c>
    </row>
    <row r="23" spans="1:8" ht="18">
      <c r="A23" s="20"/>
      <c r="B23" s="23"/>
      <c r="C23" s="7"/>
      <c r="F23" s="68" t="s">
        <v>46</v>
      </c>
      <c r="G23" s="53"/>
      <c r="H23" s="42" t="s">
        <v>47</v>
      </c>
    </row>
    <row r="24" spans="1:8" ht="18">
      <c r="A24" s="30" t="s">
        <v>48</v>
      </c>
      <c r="B24" s="1" t="s">
        <v>49</v>
      </c>
      <c r="F24" s="156">
        <f>VLOOKUP($F$3,Data!A$2:K$21,6,FALSE)</f>
        <v>277479039.55555552</v>
      </c>
      <c r="H24" s="90">
        <f>F20-H14</f>
        <v>-5913541.8441429138</v>
      </c>
    </row>
    <row r="25" spans="1:8" ht="13.7" customHeight="1">
      <c r="A25" s="16" t="s">
        <v>50</v>
      </c>
      <c r="B25" s="17">
        <f>F28</f>
        <v>0</v>
      </c>
      <c r="F25" s="81"/>
      <c r="G25" s="53"/>
      <c r="H25" s="42" t="s">
        <v>51</v>
      </c>
    </row>
    <row r="26" spans="1:8" ht="18">
      <c r="A26" s="16" t="s">
        <v>52</v>
      </c>
      <c r="B26" s="17">
        <f>F30</f>
        <v>0.16500000000000001</v>
      </c>
      <c r="F26" s="68" t="s">
        <v>53</v>
      </c>
      <c r="H26" s="90">
        <f>F24-H16</f>
        <v>-2365416.7376571298</v>
      </c>
    </row>
    <row r="27" spans="1:8" ht="15.6">
      <c r="A27" s="2" t="s">
        <v>54</v>
      </c>
      <c r="B27" s="10">
        <f>(B26-B25)/(1+B25)</f>
        <v>0.16500000000000001</v>
      </c>
      <c r="F27" s="68" t="s">
        <v>55</v>
      </c>
      <c r="H27" s="42" t="s">
        <v>56</v>
      </c>
    </row>
    <row r="28" spans="1:8" ht="18">
      <c r="F28" s="158">
        <f>VLOOKUP($F$3,Data!A$2:K$21,10,FALSE)</f>
        <v>0</v>
      </c>
      <c r="G28" s="53"/>
      <c r="H28" s="101">
        <f>F22-H18</f>
        <v>-15</v>
      </c>
    </row>
    <row r="29" spans="1:8" ht="15.75" customHeight="1">
      <c r="A29" s="31" t="s">
        <v>57</v>
      </c>
      <c r="B29" s="14"/>
      <c r="C29" s="45"/>
      <c r="D29" s="46"/>
      <c r="F29" s="68" t="s">
        <v>58</v>
      </c>
    </row>
    <row r="30" spans="1:8" ht="18.75" customHeight="1">
      <c r="A30" s="15" t="s">
        <v>59</v>
      </c>
      <c r="B30" s="12"/>
      <c r="C30" s="18">
        <f>B10/C10-1</f>
        <v>0.24681598811808958</v>
      </c>
      <c r="F30" s="158">
        <f>VLOOKUP($F$3,Data!A$2:K$21,11,FALSE)</f>
        <v>0.16500000000000001</v>
      </c>
    </row>
    <row r="31" spans="1:8" ht="17.45" customHeight="1">
      <c r="A31" s="15" t="s">
        <v>60</v>
      </c>
      <c r="B31" s="12"/>
      <c r="C31" s="18">
        <f>B18/C18-1</f>
        <v>-5.6430434603432778E-3</v>
      </c>
      <c r="D31" s="47"/>
      <c r="E31" s="19"/>
      <c r="F31" s="70"/>
      <c r="G31" s="53"/>
    </row>
    <row r="32" spans="1:8">
      <c r="A32" s="15" t="s">
        <v>61</v>
      </c>
      <c r="B32" s="12"/>
      <c r="C32" s="18">
        <f>B9/C9-1</f>
        <v>-8.4526124583248485E-3</v>
      </c>
      <c r="D32" s="47"/>
      <c r="E32" s="19"/>
    </row>
    <row r="33" spans="4:4">
      <c r="D33" s="23"/>
    </row>
    <row r="34" spans="4:4" ht="17.45" customHeight="1">
      <c r="D34" s="47"/>
    </row>
    <row r="37" spans="4:4" ht="9.75" customHeight="1"/>
    <row r="40" spans="4:4" ht="14.25" customHeight="1"/>
    <row r="43" spans="4:4" ht="20.25" customHeight="1"/>
  </sheetData>
  <mergeCells count="1">
    <mergeCell ref="F4:F5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Data!$A$2:$A$21</xm:f>
          </x14:formula1>
          <xm:sqref>F3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72"/>
  <sheetViews>
    <sheetView workbookViewId="0">
      <selection activeCell="I14" sqref="I14"/>
    </sheetView>
  </sheetViews>
  <sheetFormatPr defaultRowHeight="14.45"/>
  <cols>
    <col min="1" max="1" width="11.5703125" style="63" customWidth="1"/>
    <col min="2" max="2" width="43.42578125" style="63" customWidth="1"/>
    <col min="3" max="3" width="14.85546875" style="64" customWidth="1"/>
    <col min="4" max="4" width="12.85546875" style="64" customWidth="1"/>
    <col min="5" max="5" width="17.85546875" style="94" customWidth="1"/>
    <col min="6" max="6" width="17.42578125" style="91" customWidth="1"/>
    <col min="7" max="7" width="12.42578125" style="64" customWidth="1"/>
    <col min="8" max="8" width="15.85546875" style="96" customWidth="1"/>
    <col min="9" max="9" width="23.28515625" style="99" customWidth="1"/>
    <col min="10" max="10" width="13.85546875" style="65" customWidth="1"/>
    <col min="11" max="11" width="15.7109375" style="66" customWidth="1"/>
    <col min="12" max="12" width="9" style="2"/>
    <col min="13" max="13" width="12.42578125" style="44" customWidth="1"/>
    <col min="14" max="14" width="15.42578125" style="43" customWidth="1"/>
    <col min="15" max="15" width="16.42578125" style="44" customWidth="1"/>
  </cols>
  <sheetData>
    <row r="1" spans="1:15" s="121" customFormat="1" ht="43.15">
      <c r="A1" s="112" t="s">
        <v>62</v>
      </c>
      <c r="B1" s="112" t="s">
        <v>63</v>
      </c>
      <c r="C1" s="113" t="s">
        <v>64</v>
      </c>
      <c r="D1" s="113" t="s">
        <v>65</v>
      </c>
      <c r="E1" s="114" t="s">
        <v>66</v>
      </c>
      <c r="F1" s="115" t="s">
        <v>67</v>
      </c>
      <c r="G1" s="113" t="s">
        <v>68</v>
      </c>
      <c r="H1" s="114" t="s">
        <v>69</v>
      </c>
      <c r="I1" s="122" t="s">
        <v>70</v>
      </c>
      <c r="J1" s="116" t="s">
        <v>71</v>
      </c>
      <c r="K1" s="117" t="s">
        <v>72</v>
      </c>
      <c r="L1" s="118"/>
      <c r="M1" s="119"/>
      <c r="N1" s="120"/>
      <c r="O1" s="119"/>
    </row>
    <row r="2" spans="1:15" ht="15.6">
      <c r="A2" s="72" t="s">
        <v>7</v>
      </c>
      <c r="B2" s="71" t="s">
        <v>73</v>
      </c>
      <c r="C2" s="87">
        <v>2.5</v>
      </c>
      <c r="D2" s="79">
        <v>-1</v>
      </c>
      <c r="E2" s="88">
        <v>693697598.88888884</v>
      </c>
      <c r="F2" s="89">
        <f t="shared" ref="F2:F21" si="0">E2*1/C2</f>
        <v>277479039.55555552</v>
      </c>
      <c r="G2" s="73">
        <v>1773</v>
      </c>
      <c r="H2" s="92">
        <v>286395450</v>
      </c>
      <c r="I2" s="97">
        <v>5956882940</v>
      </c>
      <c r="J2" s="74">
        <v>0</v>
      </c>
      <c r="K2" s="100">
        <v>0.16500000000000001</v>
      </c>
      <c r="M2" s="57"/>
      <c r="N2" s="58"/>
      <c r="O2" s="57"/>
    </row>
    <row r="3" spans="1:15" ht="15.6">
      <c r="A3" s="72" t="s">
        <v>74</v>
      </c>
      <c r="B3" s="71" t="s">
        <v>75</v>
      </c>
      <c r="C3" s="87">
        <v>2.5</v>
      </c>
      <c r="D3" s="79">
        <v>-1</v>
      </c>
      <c r="E3" s="88">
        <v>131187348.368421</v>
      </c>
      <c r="F3" s="89">
        <f t="shared" si="0"/>
        <v>52474939.347368404</v>
      </c>
      <c r="G3" s="73">
        <v>499</v>
      </c>
      <c r="H3" s="92">
        <v>164090006</v>
      </c>
      <c r="I3" s="97">
        <v>2328469613</v>
      </c>
      <c r="J3" s="74">
        <v>0</v>
      </c>
      <c r="K3" s="100">
        <v>0.32</v>
      </c>
      <c r="M3" s="57"/>
      <c r="N3" s="58"/>
      <c r="O3" s="57"/>
    </row>
    <row r="4" spans="1:15" ht="15.6">
      <c r="A4" s="72" t="s">
        <v>76</v>
      </c>
      <c r="B4" s="71" t="s">
        <v>77</v>
      </c>
      <c r="C4" s="87">
        <v>2.5</v>
      </c>
      <c r="D4" s="79">
        <v>-1</v>
      </c>
      <c r="E4" s="88">
        <v>321475378.94736838</v>
      </c>
      <c r="F4" s="89">
        <f t="shared" si="0"/>
        <v>128590151.57894735</v>
      </c>
      <c r="G4" s="73">
        <v>1222</v>
      </c>
      <c r="H4" s="92">
        <v>112023412</v>
      </c>
      <c r="I4" s="97">
        <v>5996008788</v>
      </c>
      <c r="J4" s="74">
        <v>0</v>
      </c>
      <c r="K4" s="100">
        <v>0.32</v>
      </c>
      <c r="M4" s="57"/>
      <c r="N4" s="58"/>
      <c r="O4" s="57"/>
    </row>
    <row r="5" spans="1:15" ht="15.6">
      <c r="A5" s="72" t="s">
        <v>78</v>
      </c>
      <c r="B5" s="71" t="s">
        <v>79</v>
      </c>
      <c r="C5" s="87">
        <v>2.5</v>
      </c>
      <c r="D5" s="79">
        <v>-1</v>
      </c>
      <c r="E5" s="88">
        <v>511649231</v>
      </c>
      <c r="F5" s="89">
        <f t="shared" si="0"/>
        <v>204659692.40000001</v>
      </c>
      <c r="G5" s="73">
        <v>1946</v>
      </c>
      <c r="H5" s="92">
        <v>85892793</v>
      </c>
      <c r="I5" s="97">
        <v>9635442596</v>
      </c>
      <c r="J5" s="74">
        <v>0</v>
      </c>
      <c r="K5" s="100">
        <v>0.16500000000000001</v>
      </c>
      <c r="M5" s="57"/>
      <c r="N5" s="58"/>
      <c r="O5" s="57"/>
    </row>
    <row r="6" spans="1:15" ht="15.6">
      <c r="A6" s="72" t="s">
        <v>80</v>
      </c>
      <c r="B6" s="71" t="s">
        <v>81</v>
      </c>
      <c r="C6" s="87">
        <v>2.5</v>
      </c>
      <c r="D6" s="79">
        <v>-1</v>
      </c>
      <c r="E6" s="88">
        <v>103250989</v>
      </c>
      <c r="F6" s="89">
        <f t="shared" si="0"/>
        <v>41300395.600000001</v>
      </c>
      <c r="G6" s="73">
        <v>759</v>
      </c>
      <c r="H6" s="92">
        <v>50175257</v>
      </c>
      <c r="I6" s="97">
        <v>1911593534</v>
      </c>
      <c r="J6" s="74">
        <v>0</v>
      </c>
      <c r="K6" s="100">
        <v>0.27900000000000003</v>
      </c>
      <c r="M6" s="57"/>
      <c r="N6" s="58"/>
      <c r="O6" s="57"/>
    </row>
    <row r="7" spans="1:15" ht="15.6">
      <c r="A7" s="72" t="s">
        <v>82</v>
      </c>
      <c r="B7" s="71" t="s">
        <v>83</v>
      </c>
      <c r="C7" s="87">
        <v>2.5</v>
      </c>
      <c r="D7" s="79">
        <v>-1</v>
      </c>
      <c r="E7" s="88">
        <v>121137556.68421052</v>
      </c>
      <c r="F7" s="89">
        <f t="shared" si="0"/>
        <v>48455022.67368421</v>
      </c>
      <c r="G7" s="73">
        <v>253</v>
      </c>
      <c r="H7" s="92">
        <v>43986622</v>
      </c>
      <c r="I7" s="97">
        <v>2257626955</v>
      </c>
      <c r="J7" s="74">
        <v>0</v>
      </c>
      <c r="K7" s="100">
        <v>0.28199999999999997</v>
      </c>
      <c r="M7" s="57"/>
      <c r="N7" s="58"/>
      <c r="O7" s="57"/>
    </row>
    <row r="8" spans="1:15" ht="15.6">
      <c r="A8" s="72" t="s">
        <v>84</v>
      </c>
      <c r="B8" s="71" t="s">
        <v>85</v>
      </c>
      <c r="C8" s="87">
        <v>2.5</v>
      </c>
      <c r="D8" s="79">
        <v>-1</v>
      </c>
      <c r="E8" s="88">
        <v>107464250.78947368</v>
      </c>
      <c r="F8" s="89">
        <f t="shared" si="0"/>
        <v>42985700.315789476</v>
      </c>
      <c r="G8" s="73">
        <v>224</v>
      </c>
      <c r="H8" s="92">
        <v>43518549</v>
      </c>
      <c r="I8" s="97">
        <v>1998302216</v>
      </c>
      <c r="J8" s="74">
        <v>0</v>
      </c>
      <c r="K8" s="100">
        <v>0.14899999999999999</v>
      </c>
      <c r="M8" s="57"/>
      <c r="N8" s="58"/>
      <c r="O8" s="57"/>
    </row>
    <row r="9" spans="1:15" ht="15.6">
      <c r="A9" s="72" t="s">
        <v>86</v>
      </c>
      <c r="B9" s="71" t="s">
        <v>87</v>
      </c>
      <c r="C9" s="87">
        <v>2.5</v>
      </c>
      <c r="D9" s="79">
        <v>-1</v>
      </c>
      <c r="E9" s="88">
        <v>42134127.473684207</v>
      </c>
      <c r="F9" s="89">
        <f t="shared" si="0"/>
        <v>16853650.989473682</v>
      </c>
      <c r="G9" s="73">
        <v>309</v>
      </c>
      <c r="H9" s="92">
        <v>37510438</v>
      </c>
      <c r="I9" s="97">
        <v>763037984</v>
      </c>
      <c r="J9" s="74">
        <v>0</v>
      </c>
      <c r="K9" s="100">
        <v>0.27200000000000002</v>
      </c>
      <c r="M9" s="57"/>
      <c r="N9" s="58"/>
      <c r="O9" s="57"/>
    </row>
    <row r="10" spans="1:15" ht="15.6">
      <c r="A10" s="72" t="s">
        <v>88</v>
      </c>
      <c r="B10" s="71" t="s">
        <v>89</v>
      </c>
      <c r="C10" s="87">
        <v>2.5</v>
      </c>
      <c r="D10" s="79">
        <v>-1</v>
      </c>
      <c r="E10" s="88">
        <v>51400086.421052627</v>
      </c>
      <c r="F10" s="89">
        <f t="shared" si="0"/>
        <v>20560034.568421051</v>
      </c>
      <c r="G10" s="73">
        <v>107</v>
      </c>
      <c r="H10" s="92">
        <v>15360458</v>
      </c>
      <c r="I10" s="97">
        <v>961241184</v>
      </c>
      <c r="J10" s="74">
        <v>0</v>
      </c>
      <c r="K10" s="100">
        <v>0.16</v>
      </c>
      <c r="M10" s="57"/>
      <c r="N10" s="58"/>
      <c r="O10" s="57"/>
    </row>
    <row r="11" spans="1:15" ht="15.6">
      <c r="A11" s="72" t="s">
        <v>90</v>
      </c>
      <c r="B11" s="71" t="s">
        <v>91</v>
      </c>
      <c r="C11" s="87">
        <v>2.5</v>
      </c>
      <c r="D11" s="79">
        <v>-1</v>
      </c>
      <c r="E11" s="88">
        <v>62828643.315789469</v>
      </c>
      <c r="F11" s="89">
        <f t="shared" si="0"/>
        <v>25131457.326315787</v>
      </c>
      <c r="G11" s="73">
        <v>131</v>
      </c>
      <c r="H11" s="92">
        <v>13210975</v>
      </c>
      <c r="I11" s="97">
        <v>1180533248</v>
      </c>
      <c r="J11" s="74">
        <v>0</v>
      </c>
      <c r="K11" s="100">
        <v>0.28599999999999998</v>
      </c>
      <c r="M11" s="57"/>
      <c r="N11" s="58"/>
      <c r="O11" s="57"/>
    </row>
    <row r="12" spans="1:15" s="2" customFormat="1" ht="15.6">
      <c r="A12" s="102">
        <v>27090020</v>
      </c>
      <c r="B12" s="103" t="s">
        <v>92</v>
      </c>
      <c r="C12" s="87">
        <v>5</v>
      </c>
      <c r="D12" s="79">
        <v>-1</v>
      </c>
      <c r="E12" s="88">
        <v>288901356752</v>
      </c>
      <c r="F12" s="89">
        <f t="shared" si="0"/>
        <v>57780271350.400002</v>
      </c>
      <c r="G12" s="88">
        <v>44779.71</v>
      </c>
      <c r="H12" s="104">
        <v>515031563</v>
      </c>
      <c r="I12" s="97">
        <v>68965619759</v>
      </c>
      <c r="J12" s="74">
        <v>0</v>
      </c>
      <c r="K12" s="105">
        <v>1.11240804268632E-3</v>
      </c>
      <c r="M12" s="106"/>
      <c r="N12" s="107"/>
      <c r="O12" s="106"/>
    </row>
    <row r="13" spans="1:15" s="2" customFormat="1" ht="15.6">
      <c r="A13" s="102">
        <v>29051120</v>
      </c>
      <c r="B13" s="103" t="s">
        <v>93</v>
      </c>
      <c r="C13" s="87">
        <v>2.5</v>
      </c>
      <c r="D13" s="79">
        <v>-1</v>
      </c>
      <c r="E13" s="88">
        <v>2605089177.27</v>
      </c>
      <c r="F13" s="89">
        <f t="shared" si="0"/>
        <v>1042035670.908</v>
      </c>
      <c r="G13" s="88">
        <v>1211.1600000000001</v>
      </c>
      <c r="H13" s="104">
        <v>379555016</v>
      </c>
      <c r="I13" s="97">
        <v>270005011</v>
      </c>
      <c r="J13" s="74">
        <v>0</v>
      </c>
      <c r="K13" s="108">
        <v>0.05</v>
      </c>
      <c r="M13" s="106"/>
      <c r="N13" s="107"/>
      <c r="O13" s="106"/>
    </row>
    <row r="14" spans="1:15" s="2" customFormat="1" ht="15.6">
      <c r="A14" s="102">
        <v>27090010</v>
      </c>
      <c r="B14" s="103" t="s">
        <v>92</v>
      </c>
      <c r="C14" s="87">
        <v>5</v>
      </c>
      <c r="D14" s="79">
        <v>-1</v>
      </c>
      <c r="E14" s="88">
        <v>10493651665</v>
      </c>
      <c r="F14" s="89">
        <f t="shared" si="0"/>
        <v>2098730333</v>
      </c>
      <c r="G14" s="88">
        <v>3228.82</v>
      </c>
      <c r="H14" s="104">
        <v>335976617</v>
      </c>
      <c r="I14" s="97">
        <v>113891233208</v>
      </c>
      <c r="J14" s="74">
        <v>0</v>
      </c>
      <c r="K14" s="108">
        <v>6.44149056467386E-4</v>
      </c>
      <c r="M14" s="106"/>
      <c r="N14" s="107"/>
      <c r="O14" s="106"/>
    </row>
    <row r="15" spans="1:15" s="2" customFormat="1" ht="15.6">
      <c r="A15" s="102">
        <v>39031100</v>
      </c>
      <c r="B15" s="103" t="s">
        <v>94</v>
      </c>
      <c r="C15" s="87">
        <v>3</v>
      </c>
      <c r="D15" s="79">
        <v>-1</v>
      </c>
      <c r="E15" s="88">
        <v>1298742526</v>
      </c>
      <c r="F15" s="89">
        <f t="shared" si="0"/>
        <v>432914175.33333331</v>
      </c>
      <c r="G15" s="88">
        <v>600.88</v>
      </c>
      <c r="H15" s="104">
        <v>77175593</v>
      </c>
      <c r="I15" s="97">
        <v>504182658</v>
      </c>
      <c r="J15" s="74">
        <v>0</v>
      </c>
      <c r="K15" s="108">
        <v>0.06</v>
      </c>
      <c r="M15" s="106"/>
      <c r="N15" s="107"/>
      <c r="O15" s="106"/>
    </row>
    <row r="16" spans="1:15" s="2" customFormat="1" ht="15.6">
      <c r="A16" s="102">
        <v>29336100</v>
      </c>
      <c r="B16" s="103" t="s">
        <v>95</v>
      </c>
      <c r="C16" s="87">
        <v>2.5</v>
      </c>
      <c r="D16" s="79">
        <v>-1</v>
      </c>
      <c r="E16" s="88">
        <v>60343825</v>
      </c>
      <c r="F16" s="89">
        <f t="shared" si="0"/>
        <v>24137530</v>
      </c>
      <c r="G16" s="88">
        <v>28.16</v>
      </c>
      <c r="H16" s="104">
        <v>58730330</v>
      </c>
      <c r="I16" s="97">
        <v>74675780</v>
      </c>
      <c r="J16" s="74">
        <v>0</v>
      </c>
      <c r="K16" s="108">
        <v>0.03</v>
      </c>
      <c r="M16" s="106"/>
      <c r="N16" s="107"/>
      <c r="O16" s="106"/>
    </row>
    <row r="17" spans="1:15" s="2" customFormat="1" ht="15.6">
      <c r="A17" s="102">
        <v>27101906</v>
      </c>
      <c r="B17" s="103" t="s">
        <v>96</v>
      </c>
      <c r="C17" s="87">
        <v>5</v>
      </c>
      <c r="D17" s="79">
        <v>-1</v>
      </c>
      <c r="E17" s="88">
        <v>2909391268</v>
      </c>
      <c r="F17" s="89">
        <f t="shared" si="0"/>
        <v>581878253.60000002</v>
      </c>
      <c r="G17" s="88">
        <v>581.88</v>
      </c>
      <c r="H17" s="104">
        <v>33085182</v>
      </c>
      <c r="I17" s="97">
        <v>26918549017</v>
      </c>
      <c r="J17" s="74">
        <v>0</v>
      </c>
      <c r="K17" s="108">
        <v>5.7355739119505805E-4</v>
      </c>
      <c r="M17" s="106"/>
      <c r="N17" s="107"/>
      <c r="O17" s="106"/>
    </row>
    <row r="18" spans="1:15" s="2" customFormat="1" ht="15.6">
      <c r="A18" s="102">
        <v>21069099</v>
      </c>
      <c r="B18" s="103" t="s">
        <v>97</v>
      </c>
      <c r="C18" s="109">
        <v>3</v>
      </c>
      <c r="D18" s="79">
        <v>-1</v>
      </c>
      <c r="E18" s="88">
        <v>44930391161.899002</v>
      </c>
      <c r="F18" s="89">
        <f t="shared" si="0"/>
        <v>14976797053.966333</v>
      </c>
      <c r="G18" s="88">
        <v>44917.71</v>
      </c>
      <c r="H18" s="104">
        <v>30068811</v>
      </c>
      <c r="I18" s="97">
        <v>7519801933</v>
      </c>
      <c r="J18" s="74">
        <v>0</v>
      </c>
      <c r="K18" s="108">
        <v>0.06</v>
      </c>
      <c r="M18" s="106"/>
      <c r="N18" s="107"/>
      <c r="O18" s="106"/>
    </row>
    <row r="19" spans="1:15" s="2" customFormat="1" ht="15.6">
      <c r="A19" s="102">
        <v>21039090</v>
      </c>
      <c r="B19" s="110" t="s">
        <v>98</v>
      </c>
      <c r="C19" s="109">
        <v>3</v>
      </c>
      <c r="D19" s="79">
        <v>-1</v>
      </c>
      <c r="E19" s="88">
        <v>8193583563.3924789</v>
      </c>
      <c r="F19" s="89">
        <f t="shared" si="0"/>
        <v>2731194521.1308265</v>
      </c>
      <c r="G19" s="88">
        <v>11117.25</v>
      </c>
      <c r="H19" s="104">
        <v>21749803</v>
      </c>
      <c r="I19" s="97">
        <v>1292116616</v>
      </c>
      <c r="J19" s="74">
        <v>0</v>
      </c>
      <c r="K19" s="111">
        <v>0.06</v>
      </c>
      <c r="M19" s="106"/>
      <c r="N19" s="107"/>
      <c r="O19" s="106"/>
    </row>
    <row r="20" spans="1:15" s="2" customFormat="1" ht="15.6">
      <c r="A20" s="102">
        <v>20089991</v>
      </c>
      <c r="B20" s="9" t="s">
        <v>99</v>
      </c>
      <c r="C20" s="87">
        <v>3</v>
      </c>
      <c r="D20" s="79">
        <v>-1</v>
      </c>
      <c r="E20" s="88">
        <v>2174105151.747479</v>
      </c>
      <c r="F20" s="89">
        <f t="shared" si="0"/>
        <v>724701717.24915969</v>
      </c>
      <c r="G20" s="88">
        <v>2880.1</v>
      </c>
      <c r="H20" s="104">
        <v>9834461</v>
      </c>
      <c r="I20" s="97">
        <v>342275484</v>
      </c>
      <c r="J20" s="74">
        <v>0</v>
      </c>
      <c r="K20" s="108">
        <v>0.06</v>
      </c>
      <c r="M20" s="106"/>
      <c r="N20" s="107"/>
      <c r="O20" s="106"/>
    </row>
    <row r="21" spans="1:15" s="2" customFormat="1" ht="15.6">
      <c r="A21" s="102">
        <v>20059997</v>
      </c>
      <c r="B21" s="9" t="s">
        <v>100</v>
      </c>
      <c r="C21" s="109">
        <v>3</v>
      </c>
      <c r="D21" s="79">
        <v>-1</v>
      </c>
      <c r="E21" s="88">
        <v>1145114491.1640151</v>
      </c>
      <c r="F21" s="89">
        <f t="shared" si="0"/>
        <v>381704830.38800502</v>
      </c>
      <c r="G21" s="88">
        <v>1516.97</v>
      </c>
      <c r="H21" s="104">
        <v>8273416</v>
      </c>
      <c r="I21" s="97">
        <v>669928014</v>
      </c>
      <c r="J21" s="74">
        <v>0</v>
      </c>
      <c r="K21" s="108">
        <v>0.11199999999999999</v>
      </c>
      <c r="M21" s="106"/>
      <c r="N21" s="107"/>
      <c r="O21" s="106"/>
    </row>
    <row r="22" spans="1:15" s="2" customFormat="1">
      <c r="A22" s="59"/>
      <c r="B22" s="59"/>
      <c r="C22" s="60"/>
      <c r="D22" s="60"/>
      <c r="E22" s="93"/>
      <c r="F22" s="91"/>
      <c r="G22" s="60"/>
      <c r="H22" s="95"/>
      <c r="I22" s="98"/>
      <c r="J22" s="61"/>
      <c r="K22" s="62"/>
      <c r="M22" s="44"/>
      <c r="N22" s="43"/>
      <c r="O22" s="44"/>
    </row>
    <row r="23" spans="1:15">
      <c r="A23" s="123" t="s">
        <v>101</v>
      </c>
      <c r="B23" s="124"/>
      <c r="C23" s="127"/>
      <c r="D23" s="127"/>
      <c r="E23" s="133"/>
      <c r="F23" s="134"/>
      <c r="G23" s="127"/>
      <c r="H23" s="128"/>
      <c r="I23" s="128"/>
      <c r="J23" s="129"/>
      <c r="K23" s="130"/>
      <c r="L23"/>
      <c r="M23" s="131"/>
      <c r="N23" s="132"/>
      <c r="O23" s="131"/>
    </row>
    <row r="24" spans="1:15">
      <c r="A24" s="123" t="s">
        <v>102</v>
      </c>
      <c r="B24" s="124"/>
      <c r="C24" s="127"/>
      <c r="D24" s="127"/>
      <c r="E24" s="135"/>
      <c r="F24" s="125"/>
      <c r="G24" s="127"/>
      <c r="H24" s="128"/>
      <c r="I24" s="128"/>
      <c r="J24" s="129"/>
      <c r="K24" s="130"/>
      <c r="L24"/>
      <c r="M24" s="131"/>
      <c r="N24" s="132"/>
      <c r="O24" s="131"/>
    </row>
    <row r="25" spans="1:15">
      <c r="A25" s="123" t="s">
        <v>103</v>
      </c>
      <c r="B25" s="124"/>
      <c r="C25" s="127"/>
      <c r="D25" s="127"/>
      <c r="E25" s="128"/>
      <c r="F25" s="126"/>
      <c r="G25" s="127"/>
      <c r="H25" s="128"/>
      <c r="I25" s="128"/>
      <c r="J25" s="129"/>
      <c r="K25" s="130"/>
      <c r="L25"/>
      <c r="M25" s="131"/>
      <c r="N25" s="132"/>
      <c r="O25" s="131"/>
    </row>
    <row r="26" spans="1:15">
      <c r="A26" s="123"/>
      <c r="B26" s="124"/>
      <c r="C26" s="127"/>
      <c r="D26" s="127"/>
      <c r="E26" s="128"/>
      <c r="F26" s="126"/>
      <c r="G26" s="127"/>
      <c r="H26" s="128"/>
      <c r="I26" s="128"/>
      <c r="J26" s="129"/>
      <c r="K26" s="130"/>
      <c r="L26"/>
      <c r="M26" s="131"/>
      <c r="N26" s="132"/>
      <c r="O26" s="131"/>
    </row>
    <row r="27" spans="1:15">
      <c r="A27" s="123"/>
      <c r="B27" s="124"/>
      <c r="C27" s="127"/>
      <c r="D27" s="127"/>
      <c r="E27" s="128"/>
      <c r="F27" s="126"/>
      <c r="G27" s="127"/>
      <c r="H27" s="128"/>
      <c r="I27" s="128"/>
      <c r="J27" s="129"/>
      <c r="K27" s="130"/>
      <c r="L27"/>
      <c r="M27" s="131"/>
      <c r="N27" s="132"/>
      <c r="O27" s="131"/>
    </row>
    <row r="28" spans="1:15">
      <c r="A28" s="123"/>
      <c r="B28" s="124"/>
      <c r="C28" s="127"/>
      <c r="D28" s="127"/>
      <c r="E28" s="128"/>
      <c r="F28" s="126"/>
      <c r="G28" s="127"/>
      <c r="H28" s="128"/>
      <c r="I28" s="128"/>
      <c r="J28" s="129"/>
      <c r="K28" s="130"/>
      <c r="L28"/>
      <c r="M28" s="131"/>
      <c r="N28" s="132"/>
      <c r="O28" s="131"/>
    </row>
    <row r="29" spans="1:15">
      <c r="A29" s="59"/>
      <c r="B29" s="59"/>
      <c r="C29" s="60"/>
      <c r="D29" s="60"/>
      <c r="E29" s="93"/>
      <c r="G29" s="60"/>
      <c r="H29" s="95"/>
      <c r="I29" s="98"/>
      <c r="J29" s="61"/>
      <c r="K29" s="62"/>
    </row>
    <row r="30" spans="1:15">
      <c r="A30" s="59"/>
      <c r="B30" s="59"/>
      <c r="C30" s="60"/>
      <c r="D30" s="60"/>
      <c r="E30" s="93"/>
      <c r="G30" s="60"/>
      <c r="H30" s="95"/>
      <c r="I30" s="98"/>
      <c r="J30" s="61"/>
      <c r="K30" s="62"/>
    </row>
    <row r="31" spans="1:15">
      <c r="A31" s="59"/>
      <c r="B31" s="59"/>
      <c r="C31" s="60"/>
      <c r="D31" s="60"/>
      <c r="E31" s="93"/>
      <c r="G31" s="60"/>
      <c r="H31" s="95"/>
      <c r="I31" s="98"/>
      <c r="J31" s="61"/>
      <c r="K31" s="62"/>
    </row>
    <row r="32" spans="1:15">
      <c r="A32" s="59"/>
      <c r="B32" s="59"/>
      <c r="C32" s="60"/>
      <c r="D32" s="60"/>
      <c r="E32" s="93"/>
      <c r="G32" s="60"/>
      <c r="H32" s="95"/>
      <c r="I32" s="98"/>
      <c r="J32" s="61"/>
      <c r="K32" s="62"/>
    </row>
    <row r="33" spans="1:11">
      <c r="A33" s="59"/>
      <c r="B33" s="59"/>
      <c r="C33" s="60"/>
      <c r="D33" s="60"/>
      <c r="E33" s="93"/>
      <c r="G33" s="60"/>
      <c r="H33" s="95"/>
      <c r="I33" s="98"/>
      <c r="J33" s="61"/>
      <c r="K33" s="62"/>
    </row>
    <row r="34" spans="1:11">
      <c r="A34" s="59"/>
      <c r="B34" s="59"/>
      <c r="C34" s="60"/>
      <c r="D34" s="60"/>
      <c r="E34" s="93"/>
      <c r="G34" s="60"/>
      <c r="H34" s="95"/>
      <c r="I34" s="98"/>
      <c r="J34" s="61"/>
      <c r="K34" s="62"/>
    </row>
    <row r="35" spans="1:11">
      <c r="A35" s="59"/>
      <c r="B35" s="59"/>
      <c r="C35" s="60"/>
      <c r="D35" s="60"/>
      <c r="E35" s="93"/>
      <c r="G35" s="60"/>
      <c r="H35" s="95"/>
      <c r="I35" s="98"/>
      <c r="J35" s="61"/>
      <c r="K35" s="62"/>
    </row>
    <row r="36" spans="1:11">
      <c r="A36" s="59"/>
      <c r="B36" s="59"/>
      <c r="C36" s="60"/>
      <c r="D36" s="60"/>
      <c r="E36" s="93"/>
      <c r="G36" s="60"/>
      <c r="H36" s="95"/>
      <c r="I36" s="98"/>
      <c r="J36" s="61"/>
      <c r="K36" s="62"/>
    </row>
    <row r="37" spans="1:11">
      <c r="A37" s="59"/>
      <c r="B37" s="59"/>
      <c r="C37" s="60"/>
      <c r="D37" s="60"/>
      <c r="E37" s="93"/>
      <c r="G37" s="60"/>
      <c r="H37" s="95"/>
      <c r="I37" s="98"/>
      <c r="J37" s="61"/>
      <c r="K37" s="62"/>
    </row>
    <row r="38" spans="1:11">
      <c r="A38" s="59"/>
      <c r="B38" s="59"/>
      <c r="C38" s="60"/>
      <c r="D38" s="60"/>
      <c r="E38" s="93"/>
      <c r="G38" s="60"/>
      <c r="H38" s="95"/>
      <c r="I38" s="98"/>
      <c r="J38" s="61"/>
      <c r="K38" s="62"/>
    </row>
    <row r="39" spans="1:11">
      <c r="A39" s="59"/>
      <c r="B39" s="59"/>
      <c r="C39" s="60"/>
      <c r="D39" s="60"/>
      <c r="E39" s="93"/>
      <c r="G39" s="60"/>
      <c r="H39" s="95"/>
      <c r="I39" s="98"/>
      <c r="J39" s="61"/>
      <c r="K39" s="62"/>
    </row>
    <row r="40" spans="1:11">
      <c r="A40" s="59"/>
      <c r="B40" s="59"/>
      <c r="C40" s="60"/>
      <c r="D40" s="60"/>
      <c r="E40" s="93"/>
      <c r="G40" s="60"/>
      <c r="H40" s="95"/>
      <c r="I40" s="98"/>
      <c r="J40" s="61"/>
      <c r="K40" s="62"/>
    </row>
    <row r="41" spans="1:11">
      <c r="A41" s="59"/>
      <c r="B41" s="59"/>
      <c r="C41" s="60"/>
      <c r="D41" s="60"/>
      <c r="E41" s="93"/>
      <c r="G41" s="60"/>
      <c r="H41" s="95"/>
      <c r="I41" s="98"/>
      <c r="J41" s="61"/>
      <c r="K41" s="62"/>
    </row>
    <row r="42" spans="1:11">
      <c r="A42" s="59"/>
      <c r="B42" s="59"/>
      <c r="C42" s="60"/>
      <c r="D42" s="60"/>
      <c r="E42" s="93"/>
      <c r="G42" s="60"/>
      <c r="H42" s="95"/>
      <c r="I42" s="98"/>
      <c r="J42" s="61"/>
      <c r="K42" s="62"/>
    </row>
    <row r="43" spans="1:11">
      <c r="A43" s="59"/>
      <c r="B43" s="59"/>
      <c r="C43" s="60"/>
      <c r="D43" s="60"/>
      <c r="E43" s="93"/>
      <c r="G43" s="60"/>
      <c r="H43" s="95"/>
      <c r="I43" s="98"/>
      <c r="J43" s="61"/>
      <c r="K43" s="62"/>
    </row>
    <row r="44" spans="1:11">
      <c r="A44" s="59"/>
      <c r="B44" s="59"/>
      <c r="C44" s="60"/>
      <c r="D44" s="60"/>
      <c r="E44" s="93"/>
      <c r="G44" s="60"/>
      <c r="H44" s="95"/>
      <c r="I44" s="98"/>
      <c r="J44" s="61"/>
      <c r="K44" s="62"/>
    </row>
    <row r="45" spans="1:11">
      <c r="A45" s="59"/>
      <c r="B45" s="59"/>
      <c r="C45" s="60"/>
      <c r="D45" s="60"/>
      <c r="E45" s="93"/>
      <c r="G45" s="60"/>
      <c r="H45" s="95"/>
      <c r="I45" s="98"/>
      <c r="J45" s="61"/>
      <c r="K45" s="62"/>
    </row>
    <row r="46" spans="1:11">
      <c r="A46" s="59"/>
      <c r="B46" s="59"/>
      <c r="C46" s="60"/>
      <c r="D46" s="60"/>
      <c r="E46" s="93"/>
      <c r="G46" s="60"/>
      <c r="H46" s="95"/>
      <c r="I46" s="98"/>
      <c r="J46" s="61"/>
      <c r="K46" s="62"/>
    </row>
    <row r="47" spans="1:11">
      <c r="A47" s="59"/>
      <c r="B47" s="59"/>
      <c r="C47" s="60"/>
      <c r="D47" s="60"/>
      <c r="E47" s="93"/>
      <c r="G47" s="60"/>
      <c r="H47" s="95"/>
      <c r="I47" s="98"/>
      <c r="J47" s="61"/>
      <c r="K47" s="62"/>
    </row>
    <row r="48" spans="1:11">
      <c r="A48" s="59"/>
      <c r="B48" s="59"/>
      <c r="C48" s="60"/>
      <c r="D48" s="60"/>
      <c r="E48" s="93"/>
      <c r="G48" s="60"/>
      <c r="H48" s="95"/>
      <c r="I48" s="98"/>
      <c r="J48" s="61"/>
      <c r="K48" s="62"/>
    </row>
    <row r="49" spans="1:11">
      <c r="A49" s="59"/>
      <c r="B49" s="59"/>
      <c r="C49" s="60"/>
      <c r="D49" s="60"/>
      <c r="E49" s="93"/>
      <c r="G49" s="60"/>
      <c r="H49" s="95"/>
      <c r="I49" s="98"/>
      <c r="J49" s="61"/>
      <c r="K49" s="62"/>
    </row>
    <row r="50" spans="1:11">
      <c r="A50" s="59"/>
      <c r="B50" s="59"/>
      <c r="C50" s="60"/>
      <c r="D50" s="60"/>
      <c r="E50" s="93"/>
      <c r="G50" s="60"/>
      <c r="H50" s="95"/>
      <c r="I50" s="98"/>
      <c r="J50" s="61"/>
      <c r="K50" s="62"/>
    </row>
    <row r="51" spans="1:11">
      <c r="A51" s="59"/>
      <c r="B51" s="59"/>
      <c r="C51" s="60"/>
      <c r="D51" s="60"/>
      <c r="E51" s="93"/>
      <c r="G51" s="60"/>
      <c r="H51" s="95"/>
      <c r="I51" s="98"/>
      <c r="J51" s="61"/>
      <c r="K51" s="62"/>
    </row>
    <row r="52" spans="1:11">
      <c r="A52" s="59"/>
      <c r="B52" s="59"/>
      <c r="C52" s="60"/>
      <c r="D52" s="60"/>
      <c r="E52" s="93"/>
      <c r="G52" s="60"/>
      <c r="H52" s="95"/>
      <c r="I52" s="98"/>
      <c r="J52" s="61"/>
      <c r="K52" s="62"/>
    </row>
    <row r="53" spans="1:11">
      <c r="A53" s="59"/>
      <c r="B53" s="59"/>
      <c r="C53" s="60"/>
      <c r="D53" s="60"/>
      <c r="E53" s="93"/>
      <c r="G53" s="60"/>
      <c r="H53" s="95"/>
      <c r="I53" s="98"/>
      <c r="J53" s="61"/>
      <c r="K53" s="62"/>
    </row>
    <row r="54" spans="1:11">
      <c r="A54" s="59"/>
      <c r="B54" s="59"/>
      <c r="C54" s="60"/>
      <c r="D54" s="60"/>
      <c r="E54" s="93"/>
      <c r="G54" s="60"/>
      <c r="H54" s="95"/>
      <c r="I54" s="98"/>
      <c r="J54" s="61"/>
      <c r="K54" s="62"/>
    </row>
    <row r="55" spans="1:11">
      <c r="A55" s="59"/>
      <c r="B55" s="59"/>
      <c r="C55" s="60"/>
      <c r="D55" s="60"/>
      <c r="E55" s="93"/>
      <c r="G55" s="60"/>
      <c r="H55" s="95"/>
      <c r="I55" s="98"/>
      <c r="J55" s="61"/>
      <c r="K55" s="62"/>
    </row>
    <row r="56" spans="1:11">
      <c r="A56" s="59"/>
      <c r="B56" s="59"/>
      <c r="C56" s="60"/>
      <c r="D56" s="60"/>
      <c r="E56" s="93"/>
      <c r="G56" s="60"/>
      <c r="H56" s="95"/>
      <c r="I56" s="98"/>
      <c r="J56" s="61"/>
      <c r="K56" s="62"/>
    </row>
    <row r="57" spans="1:11">
      <c r="A57" s="59"/>
      <c r="B57" s="59"/>
      <c r="C57" s="60"/>
      <c r="D57" s="60"/>
      <c r="E57" s="93"/>
      <c r="G57" s="60"/>
      <c r="H57" s="95"/>
      <c r="I57" s="98"/>
      <c r="J57" s="61"/>
      <c r="K57" s="62"/>
    </row>
    <row r="58" spans="1:11">
      <c r="A58" s="59"/>
      <c r="B58" s="59"/>
      <c r="C58" s="60"/>
      <c r="D58" s="60"/>
      <c r="E58" s="93"/>
      <c r="G58" s="60"/>
      <c r="H58" s="95"/>
      <c r="I58" s="98"/>
      <c r="J58" s="61"/>
      <c r="K58" s="62"/>
    </row>
    <row r="59" spans="1:11">
      <c r="A59" s="59"/>
      <c r="B59" s="59"/>
      <c r="C59" s="60"/>
      <c r="D59" s="60"/>
      <c r="E59" s="93"/>
      <c r="G59" s="60"/>
      <c r="H59" s="95"/>
      <c r="I59" s="98"/>
      <c r="J59" s="61"/>
      <c r="K59" s="62"/>
    </row>
    <row r="60" spans="1:11">
      <c r="A60" s="59"/>
      <c r="B60" s="59"/>
      <c r="C60" s="60"/>
      <c r="D60" s="60"/>
      <c r="E60" s="93"/>
      <c r="G60" s="60"/>
      <c r="H60" s="95"/>
      <c r="I60" s="98"/>
      <c r="J60" s="61"/>
      <c r="K60" s="62"/>
    </row>
    <row r="61" spans="1:11">
      <c r="A61" s="59"/>
      <c r="B61" s="59"/>
      <c r="C61" s="60"/>
      <c r="D61" s="60"/>
      <c r="E61" s="93"/>
      <c r="G61" s="60"/>
      <c r="H61" s="95"/>
      <c r="I61" s="98"/>
      <c r="J61" s="61"/>
      <c r="K61" s="62"/>
    </row>
    <row r="62" spans="1:11">
      <c r="A62" s="59"/>
      <c r="B62" s="59"/>
      <c r="C62" s="60"/>
      <c r="D62" s="60"/>
      <c r="E62" s="93"/>
      <c r="G62" s="60"/>
      <c r="H62" s="95"/>
      <c r="I62" s="98"/>
      <c r="J62" s="61"/>
      <c r="K62" s="62"/>
    </row>
    <row r="63" spans="1:11">
      <c r="A63" s="59"/>
      <c r="B63" s="59"/>
      <c r="C63" s="60"/>
      <c r="D63" s="60"/>
      <c r="E63" s="93"/>
      <c r="G63" s="60"/>
      <c r="H63" s="95"/>
      <c r="I63" s="98"/>
      <c r="J63" s="61"/>
      <c r="K63" s="62"/>
    </row>
    <row r="64" spans="1:11">
      <c r="A64" s="59"/>
      <c r="B64" s="59"/>
      <c r="C64" s="60"/>
      <c r="D64" s="60"/>
      <c r="E64" s="93"/>
      <c r="G64" s="60"/>
      <c r="H64" s="95"/>
      <c r="I64" s="98"/>
      <c r="J64" s="61"/>
      <c r="K64" s="62"/>
    </row>
    <row r="65" spans="1:11">
      <c r="A65" s="59"/>
      <c r="B65" s="59"/>
      <c r="C65" s="60"/>
      <c r="D65" s="60"/>
      <c r="E65" s="93"/>
      <c r="G65" s="60"/>
      <c r="H65" s="95"/>
      <c r="I65" s="98"/>
      <c r="J65" s="61"/>
      <c r="K65" s="62"/>
    </row>
    <row r="66" spans="1:11">
      <c r="A66" s="59"/>
      <c r="B66" s="59"/>
      <c r="C66" s="60"/>
      <c r="D66" s="60"/>
      <c r="E66" s="93"/>
      <c r="G66" s="60"/>
      <c r="H66" s="95"/>
      <c r="I66" s="98"/>
      <c r="J66" s="61"/>
      <c r="K66" s="62"/>
    </row>
    <row r="67" spans="1:11">
      <c r="A67" s="59"/>
      <c r="B67" s="59"/>
      <c r="C67" s="60"/>
      <c r="D67" s="60"/>
      <c r="E67" s="93"/>
      <c r="G67" s="60"/>
      <c r="H67" s="95"/>
      <c r="I67" s="98"/>
      <c r="J67" s="61"/>
      <c r="K67" s="62"/>
    </row>
    <row r="68" spans="1:11">
      <c r="A68" s="59"/>
      <c r="B68" s="59"/>
      <c r="C68" s="60"/>
      <c r="D68" s="60"/>
      <c r="E68" s="93"/>
      <c r="G68" s="60"/>
      <c r="H68" s="95"/>
      <c r="I68" s="98"/>
      <c r="J68" s="61"/>
      <c r="K68" s="62"/>
    </row>
    <row r="69" spans="1:11">
      <c r="A69" s="59"/>
      <c r="B69" s="59"/>
      <c r="C69" s="60"/>
      <c r="D69" s="60"/>
      <c r="E69" s="93"/>
      <c r="G69" s="60"/>
      <c r="H69" s="95"/>
      <c r="I69" s="98"/>
      <c r="J69" s="61"/>
      <c r="K69" s="62"/>
    </row>
    <row r="70" spans="1:11">
      <c r="A70" s="59"/>
      <c r="B70" s="59"/>
      <c r="C70" s="60"/>
      <c r="D70" s="60"/>
      <c r="E70" s="93"/>
      <c r="G70" s="60"/>
      <c r="H70" s="95"/>
      <c r="I70" s="98"/>
      <c r="J70" s="61"/>
      <c r="K70" s="62"/>
    </row>
    <row r="71" spans="1:11">
      <c r="A71" s="59"/>
      <c r="B71" s="59"/>
      <c r="C71" s="60"/>
      <c r="D71" s="60"/>
      <c r="E71" s="93"/>
      <c r="G71" s="60"/>
      <c r="H71" s="95"/>
      <c r="I71" s="98"/>
      <c r="J71" s="61"/>
      <c r="K71" s="62"/>
    </row>
    <row r="72" spans="1:11">
      <c r="A72" s="59"/>
      <c r="B72" s="59"/>
      <c r="C72" s="60"/>
      <c r="D72" s="60"/>
      <c r="E72" s="93"/>
      <c r="G72" s="60"/>
      <c r="H72" s="95"/>
      <c r="I72" s="98"/>
      <c r="J72" s="61"/>
      <c r="K72" s="62"/>
    </row>
    <row r="73" spans="1:11">
      <c r="A73" s="59"/>
      <c r="B73" s="59"/>
      <c r="C73" s="60"/>
      <c r="D73" s="60"/>
      <c r="E73" s="93"/>
      <c r="G73" s="60"/>
      <c r="H73" s="95"/>
      <c r="I73" s="98"/>
      <c r="J73" s="61"/>
      <c r="K73" s="62"/>
    </row>
    <row r="74" spans="1:11">
      <c r="A74" s="59"/>
      <c r="B74" s="59"/>
      <c r="C74" s="60"/>
      <c r="D74" s="60"/>
      <c r="E74" s="93"/>
      <c r="G74" s="60"/>
      <c r="H74" s="95"/>
      <c r="I74" s="98"/>
      <c r="J74" s="61"/>
      <c r="K74" s="62"/>
    </row>
    <row r="75" spans="1:11">
      <c r="A75" s="59"/>
      <c r="B75" s="59"/>
      <c r="C75" s="60"/>
      <c r="D75" s="60"/>
      <c r="E75" s="93"/>
      <c r="G75" s="60"/>
      <c r="H75" s="95"/>
      <c r="I75" s="98"/>
      <c r="J75" s="61"/>
      <c r="K75" s="62"/>
    </row>
    <row r="76" spans="1:11">
      <c r="A76" s="59"/>
      <c r="B76" s="59"/>
      <c r="C76" s="60"/>
      <c r="D76" s="60"/>
      <c r="E76" s="93"/>
      <c r="G76" s="60"/>
      <c r="H76" s="95"/>
      <c r="I76" s="98"/>
      <c r="J76" s="61"/>
      <c r="K76" s="62"/>
    </row>
    <row r="77" spans="1:11">
      <c r="A77" s="59"/>
      <c r="B77" s="59"/>
      <c r="C77" s="60"/>
      <c r="D77" s="60"/>
      <c r="E77" s="93"/>
      <c r="G77" s="60"/>
      <c r="H77" s="95"/>
      <c r="I77" s="98"/>
      <c r="J77" s="61"/>
      <c r="K77" s="62"/>
    </row>
    <row r="78" spans="1:11">
      <c r="A78" s="59"/>
      <c r="B78" s="59"/>
      <c r="C78" s="60"/>
      <c r="D78" s="60"/>
      <c r="E78" s="93"/>
      <c r="G78" s="60"/>
      <c r="H78" s="95"/>
      <c r="I78" s="98"/>
      <c r="J78" s="61"/>
      <c r="K78" s="62"/>
    </row>
    <row r="79" spans="1:11">
      <c r="A79" s="59"/>
      <c r="B79" s="59"/>
      <c r="C79" s="60"/>
      <c r="D79" s="60"/>
      <c r="E79" s="93"/>
      <c r="G79" s="60"/>
      <c r="H79" s="95"/>
      <c r="I79" s="98"/>
      <c r="J79" s="61"/>
      <c r="K79" s="62"/>
    </row>
    <row r="80" spans="1:11">
      <c r="A80" s="59"/>
      <c r="B80" s="59"/>
      <c r="C80" s="60"/>
      <c r="D80" s="60"/>
      <c r="E80" s="93"/>
      <c r="G80" s="60"/>
      <c r="H80" s="95"/>
      <c r="I80" s="98"/>
      <c r="J80" s="61"/>
      <c r="K80" s="62"/>
    </row>
    <row r="81" spans="1:11">
      <c r="A81" s="59"/>
      <c r="B81" s="59"/>
      <c r="C81" s="60"/>
      <c r="D81" s="60"/>
      <c r="E81" s="93"/>
      <c r="G81" s="60"/>
      <c r="H81" s="95"/>
      <c r="I81" s="98"/>
      <c r="J81" s="61"/>
      <c r="K81" s="62"/>
    </row>
    <row r="82" spans="1:11">
      <c r="A82" s="59"/>
      <c r="B82" s="59"/>
      <c r="C82" s="60"/>
      <c r="D82" s="60"/>
      <c r="E82" s="93"/>
      <c r="G82" s="60"/>
      <c r="H82" s="95"/>
      <c r="I82" s="98"/>
      <c r="J82" s="61"/>
      <c r="K82" s="62"/>
    </row>
    <row r="83" spans="1:11">
      <c r="A83" s="59"/>
      <c r="B83" s="59"/>
      <c r="C83" s="60"/>
      <c r="D83" s="60"/>
      <c r="E83" s="93"/>
      <c r="G83" s="60"/>
      <c r="H83" s="95"/>
      <c r="I83" s="98"/>
      <c r="J83" s="61"/>
      <c r="K83" s="62"/>
    </row>
    <row r="84" spans="1:11">
      <c r="A84" s="59"/>
      <c r="B84" s="59"/>
      <c r="C84" s="60"/>
      <c r="D84" s="60"/>
      <c r="E84" s="93"/>
      <c r="G84" s="60"/>
      <c r="H84" s="95"/>
      <c r="I84" s="98"/>
      <c r="J84" s="61"/>
      <c r="K84" s="62"/>
    </row>
    <row r="85" spans="1:11">
      <c r="A85" s="59"/>
      <c r="B85" s="59"/>
      <c r="C85" s="60"/>
      <c r="D85" s="60"/>
      <c r="E85" s="93"/>
      <c r="G85" s="60"/>
      <c r="H85" s="95"/>
      <c r="I85" s="98"/>
      <c r="J85" s="61"/>
      <c r="K85" s="62"/>
    </row>
    <row r="86" spans="1:11">
      <c r="A86" s="59"/>
      <c r="B86" s="59"/>
      <c r="C86" s="60"/>
      <c r="D86" s="60"/>
      <c r="E86" s="93"/>
      <c r="G86" s="60"/>
      <c r="H86" s="95"/>
      <c r="I86" s="98"/>
      <c r="J86" s="61"/>
      <c r="K86" s="62"/>
    </row>
    <row r="87" spans="1:11">
      <c r="A87" s="59"/>
      <c r="B87" s="59"/>
      <c r="C87" s="60"/>
      <c r="D87" s="60"/>
      <c r="E87" s="93"/>
      <c r="G87" s="60"/>
      <c r="H87" s="95"/>
      <c r="I87" s="98"/>
      <c r="J87" s="61"/>
      <c r="K87" s="62"/>
    </row>
    <row r="88" spans="1:11">
      <c r="A88" s="59"/>
      <c r="B88" s="59"/>
      <c r="C88" s="60"/>
      <c r="D88" s="60"/>
      <c r="E88" s="93"/>
      <c r="G88" s="60"/>
      <c r="H88" s="95"/>
      <c r="I88" s="98"/>
      <c r="J88" s="61"/>
      <c r="K88" s="62"/>
    </row>
    <row r="89" spans="1:11">
      <c r="A89" s="59"/>
      <c r="B89" s="59"/>
      <c r="C89" s="60"/>
      <c r="D89" s="60"/>
      <c r="E89" s="93"/>
      <c r="G89" s="60"/>
      <c r="H89" s="95"/>
      <c r="I89" s="98"/>
      <c r="J89" s="61"/>
      <c r="K89" s="62"/>
    </row>
    <row r="90" spans="1:11">
      <c r="A90" s="59"/>
      <c r="B90" s="59"/>
      <c r="C90" s="60"/>
      <c r="D90" s="60"/>
      <c r="E90" s="93"/>
      <c r="G90" s="60"/>
      <c r="H90" s="95"/>
      <c r="I90" s="98"/>
      <c r="J90" s="61"/>
      <c r="K90" s="62"/>
    </row>
    <row r="91" spans="1:11">
      <c r="A91" s="59"/>
      <c r="B91" s="59"/>
      <c r="C91" s="60"/>
      <c r="D91" s="60"/>
      <c r="E91" s="93"/>
      <c r="G91" s="60"/>
      <c r="H91" s="95"/>
      <c r="I91" s="98"/>
      <c r="J91" s="61"/>
      <c r="K91" s="62"/>
    </row>
    <row r="92" spans="1:11">
      <c r="A92" s="59"/>
      <c r="B92" s="59"/>
      <c r="C92" s="60"/>
      <c r="D92" s="60"/>
      <c r="E92" s="93"/>
      <c r="G92" s="60"/>
      <c r="H92" s="95"/>
      <c r="I92" s="98"/>
      <c r="J92" s="61"/>
      <c r="K92" s="62"/>
    </row>
    <row r="93" spans="1:11">
      <c r="A93" s="59"/>
      <c r="B93" s="59"/>
      <c r="C93" s="60"/>
      <c r="D93" s="60"/>
      <c r="E93" s="93"/>
      <c r="G93" s="60"/>
      <c r="H93" s="95"/>
      <c r="I93" s="98"/>
      <c r="J93" s="61"/>
      <c r="K93" s="62"/>
    </row>
    <row r="94" spans="1:11">
      <c r="A94" s="59"/>
      <c r="B94" s="59"/>
      <c r="C94" s="60"/>
      <c r="D94" s="60"/>
      <c r="E94" s="93"/>
      <c r="G94" s="60"/>
      <c r="H94" s="95"/>
      <c r="I94" s="98"/>
      <c r="J94" s="61"/>
      <c r="K94" s="62"/>
    </row>
    <row r="95" spans="1:11">
      <c r="A95" s="59"/>
      <c r="B95" s="59"/>
      <c r="C95" s="60"/>
      <c r="D95" s="60"/>
      <c r="E95" s="93"/>
      <c r="G95" s="60"/>
      <c r="H95" s="95"/>
      <c r="I95" s="98"/>
      <c r="J95" s="61"/>
      <c r="K95" s="62"/>
    </row>
    <row r="96" spans="1:11">
      <c r="A96" s="59"/>
      <c r="B96" s="59"/>
      <c r="C96" s="60"/>
      <c r="D96" s="60"/>
      <c r="E96" s="93"/>
      <c r="G96" s="60"/>
      <c r="H96" s="95"/>
      <c r="I96" s="98"/>
      <c r="J96" s="61"/>
      <c r="K96" s="62"/>
    </row>
    <row r="97" spans="1:11">
      <c r="A97" s="59"/>
      <c r="B97" s="59"/>
      <c r="C97" s="60"/>
      <c r="D97" s="60"/>
      <c r="E97" s="93"/>
      <c r="G97" s="60"/>
      <c r="H97" s="95"/>
      <c r="I97" s="98"/>
      <c r="J97" s="61"/>
      <c r="K97" s="62"/>
    </row>
    <row r="98" spans="1:11">
      <c r="A98" s="59"/>
      <c r="B98" s="59"/>
      <c r="C98" s="60"/>
      <c r="D98" s="60"/>
      <c r="E98" s="93"/>
      <c r="G98" s="60"/>
      <c r="H98" s="95"/>
      <c r="I98" s="98"/>
      <c r="J98" s="61"/>
      <c r="K98" s="62"/>
    </row>
    <row r="99" spans="1:11">
      <c r="A99" s="59"/>
      <c r="B99" s="59"/>
      <c r="C99" s="60"/>
      <c r="D99" s="60"/>
      <c r="E99" s="93"/>
      <c r="G99" s="60"/>
      <c r="H99" s="95"/>
      <c r="I99" s="98"/>
      <c r="J99" s="61"/>
      <c r="K99" s="62"/>
    </row>
    <row r="100" spans="1:11">
      <c r="A100" s="59"/>
      <c r="B100" s="59"/>
      <c r="C100" s="60"/>
      <c r="D100" s="60"/>
      <c r="E100" s="93"/>
      <c r="G100" s="60"/>
      <c r="H100" s="95"/>
      <c r="I100" s="98"/>
      <c r="J100" s="61"/>
      <c r="K100" s="62"/>
    </row>
    <row r="101" spans="1:11">
      <c r="A101" s="59"/>
      <c r="B101" s="59"/>
      <c r="C101" s="60"/>
      <c r="D101" s="60"/>
      <c r="E101" s="93"/>
      <c r="G101" s="60"/>
      <c r="H101" s="95"/>
      <c r="I101" s="98"/>
      <c r="J101" s="61"/>
      <c r="K101" s="62"/>
    </row>
    <row r="102" spans="1:11">
      <c r="A102" s="59"/>
      <c r="B102" s="59"/>
      <c r="C102" s="60"/>
      <c r="D102" s="60"/>
      <c r="E102" s="93"/>
      <c r="G102" s="60"/>
      <c r="H102" s="95"/>
      <c r="I102" s="98"/>
      <c r="J102" s="61"/>
      <c r="K102" s="62"/>
    </row>
    <row r="103" spans="1:11">
      <c r="A103" s="59"/>
      <c r="B103" s="59"/>
      <c r="C103" s="60"/>
      <c r="D103" s="60"/>
      <c r="E103" s="93"/>
      <c r="G103" s="60"/>
      <c r="H103" s="95"/>
      <c r="I103" s="98"/>
      <c r="J103" s="61"/>
      <c r="K103" s="62"/>
    </row>
    <row r="104" spans="1:11">
      <c r="A104" s="59"/>
      <c r="B104" s="59"/>
      <c r="C104" s="60"/>
      <c r="D104" s="60"/>
      <c r="E104" s="93"/>
      <c r="G104" s="60"/>
      <c r="H104" s="95"/>
      <c r="I104" s="98"/>
      <c r="J104" s="61"/>
      <c r="K104" s="62"/>
    </row>
    <row r="105" spans="1:11">
      <c r="A105" s="59"/>
      <c r="B105" s="59"/>
      <c r="C105" s="60"/>
      <c r="D105" s="60"/>
      <c r="E105" s="93"/>
      <c r="G105" s="60"/>
      <c r="H105" s="95"/>
      <c r="I105" s="98"/>
      <c r="J105" s="61"/>
      <c r="K105" s="62"/>
    </row>
    <row r="106" spans="1:11">
      <c r="A106" s="59"/>
      <c r="B106" s="59"/>
      <c r="C106" s="60"/>
      <c r="D106" s="60"/>
      <c r="E106" s="93"/>
      <c r="G106" s="60"/>
      <c r="H106" s="95"/>
      <c r="I106" s="98"/>
      <c r="J106" s="61"/>
      <c r="K106" s="62"/>
    </row>
    <row r="107" spans="1:11">
      <c r="A107" s="59"/>
      <c r="B107" s="59"/>
      <c r="C107" s="60"/>
      <c r="D107" s="60"/>
      <c r="E107" s="93"/>
      <c r="G107" s="60"/>
      <c r="H107" s="95"/>
      <c r="I107" s="98"/>
      <c r="J107" s="61"/>
      <c r="K107" s="62"/>
    </row>
    <row r="108" spans="1:11">
      <c r="A108" s="59"/>
      <c r="B108" s="59"/>
      <c r="C108" s="60"/>
      <c r="D108" s="60"/>
      <c r="E108" s="93"/>
      <c r="G108" s="60"/>
      <c r="H108" s="95"/>
      <c r="I108" s="98"/>
      <c r="J108" s="61"/>
      <c r="K108" s="62"/>
    </row>
    <row r="109" spans="1:11">
      <c r="A109" s="59"/>
      <c r="B109" s="59"/>
      <c r="C109" s="60"/>
      <c r="D109" s="60"/>
      <c r="E109" s="93"/>
      <c r="G109" s="60"/>
      <c r="H109" s="95"/>
      <c r="I109" s="98"/>
      <c r="J109" s="61"/>
      <c r="K109" s="62"/>
    </row>
    <row r="110" spans="1:11">
      <c r="A110" s="59"/>
      <c r="B110" s="59"/>
      <c r="C110" s="60"/>
      <c r="D110" s="60"/>
      <c r="E110" s="93"/>
      <c r="G110" s="60"/>
      <c r="H110" s="95"/>
      <c r="I110" s="98"/>
      <c r="J110" s="61"/>
      <c r="K110" s="62"/>
    </row>
    <row r="111" spans="1:11">
      <c r="A111" s="59"/>
      <c r="B111" s="59"/>
      <c r="C111" s="60"/>
      <c r="D111" s="60"/>
      <c r="E111" s="93"/>
      <c r="G111" s="60"/>
      <c r="H111" s="95"/>
      <c r="I111" s="98"/>
      <c r="J111" s="61"/>
      <c r="K111" s="62"/>
    </row>
    <row r="112" spans="1:11">
      <c r="A112" s="59"/>
      <c r="B112" s="59"/>
      <c r="C112" s="60"/>
      <c r="D112" s="60"/>
      <c r="E112" s="93"/>
      <c r="G112" s="60"/>
      <c r="H112" s="95"/>
      <c r="I112" s="98"/>
      <c r="J112" s="61"/>
      <c r="K112" s="62"/>
    </row>
    <row r="113" spans="1:11">
      <c r="A113" s="59"/>
      <c r="B113" s="59"/>
      <c r="C113" s="60"/>
      <c r="D113" s="60"/>
      <c r="E113" s="93"/>
      <c r="G113" s="60"/>
      <c r="H113" s="95"/>
      <c r="I113" s="98"/>
      <c r="J113" s="61"/>
      <c r="K113" s="62"/>
    </row>
    <row r="114" spans="1:11">
      <c r="A114" s="59"/>
      <c r="B114" s="59"/>
      <c r="C114" s="60"/>
      <c r="D114" s="60"/>
      <c r="E114" s="93"/>
      <c r="G114" s="60"/>
      <c r="H114" s="95"/>
      <c r="I114" s="98"/>
      <c r="J114" s="61"/>
      <c r="K114" s="62"/>
    </row>
    <row r="115" spans="1:11">
      <c r="A115" s="59"/>
      <c r="B115" s="59"/>
      <c r="C115" s="60"/>
      <c r="D115" s="60"/>
      <c r="E115" s="93"/>
      <c r="G115" s="60"/>
      <c r="H115" s="95"/>
      <c r="I115" s="98"/>
      <c r="J115" s="61"/>
      <c r="K115" s="62"/>
    </row>
    <row r="116" spans="1:11">
      <c r="A116" s="59"/>
      <c r="B116" s="59"/>
      <c r="C116" s="60"/>
      <c r="D116" s="60"/>
      <c r="E116" s="93"/>
      <c r="G116" s="60"/>
      <c r="H116" s="95"/>
      <c r="I116" s="98"/>
      <c r="J116" s="61"/>
      <c r="K116" s="62"/>
    </row>
    <row r="117" spans="1:11">
      <c r="A117" s="59"/>
      <c r="B117" s="59"/>
      <c r="C117" s="60"/>
      <c r="D117" s="60"/>
      <c r="E117" s="93"/>
      <c r="G117" s="60"/>
      <c r="H117" s="95"/>
      <c r="I117" s="98"/>
      <c r="J117" s="61"/>
      <c r="K117" s="62"/>
    </row>
    <row r="118" spans="1:11">
      <c r="A118" s="59"/>
      <c r="B118" s="59"/>
      <c r="C118" s="60"/>
      <c r="D118" s="60"/>
      <c r="E118" s="93"/>
      <c r="G118" s="60"/>
      <c r="H118" s="95"/>
      <c r="I118" s="98"/>
      <c r="J118" s="61"/>
      <c r="K118" s="62"/>
    </row>
    <row r="119" spans="1:11">
      <c r="A119" s="59"/>
      <c r="B119" s="59"/>
      <c r="C119" s="60"/>
      <c r="D119" s="60"/>
      <c r="E119" s="93"/>
      <c r="G119" s="60"/>
      <c r="H119" s="95"/>
      <c r="I119" s="98"/>
      <c r="J119" s="61"/>
      <c r="K119" s="62"/>
    </row>
    <row r="120" spans="1:11">
      <c r="A120" s="59"/>
      <c r="B120" s="59"/>
      <c r="C120" s="60"/>
      <c r="D120" s="60"/>
      <c r="E120" s="93"/>
      <c r="G120" s="60"/>
      <c r="H120" s="95"/>
      <c r="I120" s="98"/>
      <c r="J120" s="61"/>
      <c r="K120" s="62"/>
    </row>
    <row r="121" spans="1:11">
      <c r="A121" s="59"/>
      <c r="B121" s="59"/>
      <c r="C121" s="60"/>
      <c r="D121" s="60"/>
      <c r="E121" s="93"/>
      <c r="G121" s="60"/>
      <c r="H121" s="95"/>
      <c r="I121" s="98"/>
      <c r="J121" s="61"/>
      <c r="K121" s="62"/>
    </row>
    <row r="122" spans="1:11">
      <c r="A122" s="59"/>
      <c r="B122" s="59"/>
      <c r="C122" s="60"/>
      <c r="D122" s="60"/>
      <c r="E122" s="93"/>
      <c r="G122" s="60"/>
      <c r="H122" s="95"/>
      <c r="I122" s="98"/>
      <c r="J122" s="61"/>
      <c r="K122" s="62"/>
    </row>
    <row r="123" spans="1:11">
      <c r="A123" s="59"/>
      <c r="B123" s="59"/>
      <c r="C123" s="60"/>
      <c r="D123" s="60"/>
      <c r="E123" s="93"/>
      <c r="G123" s="60"/>
      <c r="H123" s="95"/>
      <c r="I123" s="98"/>
      <c r="J123" s="61"/>
      <c r="K123" s="62"/>
    </row>
    <row r="124" spans="1:11">
      <c r="A124" s="59"/>
      <c r="B124" s="59"/>
      <c r="C124" s="60"/>
      <c r="D124" s="60"/>
      <c r="E124" s="93"/>
      <c r="G124" s="60"/>
      <c r="H124" s="95"/>
      <c r="I124" s="98"/>
      <c r="J124" s="61"/>
      <c r="K124" s="62"/>
    </row>
    <row r="125" spans="1:11">
      <c r="A125" s="59"/>
      <c r="B125" s="59"/>
      <c r="C125" s="60"/>
      <c r="D125" s="60"/>
      <c r="E125" s="93"/>
      <c r="G125" s="60"/>
      <c r="H125" s="95"/>
      <c r="I125" s="98"/>
      <c r="J125" s="61"/>
      <c r="K125" s="62"/>
    </row>
    <row r="126" spans="1:11">
      <c r="A126" s="59"/>
      <c r="B126" s="59"/>
      <c r="C126" s="60"/>
      <c r="D126" s="60"/>
      <c r="E126" s="93"/>
      <c r="G126" s="60"/>
      <c r="H126" s="95"/>
      <c r="I126" s="98"/>
      <c r="J126" s="61"/>
      <c r="K126" s="62"/>
    </row>
    <row r="127" spans="1:11">
      <c r="A127" s="59"/>
      <c r="B127" s="59"/>
      <c r="C127" s="60"/>
      <c r="D127" s="60"/>
      <c r="E127" s="93"/>
      <c r="G127" s="60"/>
      <c r="H127" s="95"/>
      <c r="I127" s="98"/>
      <c r="J127" s="61"/>
      <c r="K127" s="62"/>
    </row>
    <row r="128" spans="1:11">
      <c r="A128" s="59"/>
      <c r="B128" s="59"/>
      <c r="C128" s="60"/>
      <c r="D128" s="60"/>
      <c r="E128" s="93"/>
      <c r="G128" s="60"/>
      <c r="H128" s="95"/>
      <c r="I128" s="98"/>
      <c r="J128" s="61"/>
      <c r="K128" s="62"/>
    </row>
    <row r="129" spans="1:11">
      <c r="A129" s="59"/>
      <c r="B129" s="59"/>
      <c r="C129" s="60"/>
      <c r="D129" s="60"/>
      <c r="E129" s="93"/>
      <c r="G129" s="60"/>
      <c r="H129" s="95"/>
      <c r="I129" s="98"/>
      <c r="J129" s="61"/>
      <c r="K129" s="62"/>
    </row>
    <row r="130" spans="1:11">
      <c r="A130" s="59"/>
      <c r="B130" s="59"/>
      <c r="C130" s="60"/>
      <c r="D130" s="60"/>
      <c r="E130" s="93"/>
      <c r="G130" s="60"/>
      <c r="H130" s="95"/>
      <c r="I130" s="98"/>
      <c r="J130" s="61"/>
      <c r="K130" s="62"/>
    </row>
    <row r="131" spans="1:11">
      <c r="A131" s="59"/>
      <c r="B131" s="59"/>
      <c r="C131" s="60"/>
      <c r="D131" s="60"/>
      <c r="E131" s="93"/>
      <c r="G131" s="60"/>
      <c r="H131" s="95"/>
      <c r="I131" s="98"/>
      <c r="J131" s="61"/>
      <c r="K131" s="62"/>
    </row>
    <row r="132" spans="1:11">
      <c r="A132" s="59"/>
      <c r="B132" s="59"/>
      <c r="C132" s="60"/>
      <c r="D132" s="60"/>
      <c r="E132" s="93"/>
      <c r="G132" s="60"/>
      <c r="H132" s="95"/>
      <c r="I132" s="98"/>
      <c r="J132" s="61"/>
      <c r="K132" s="62"/>
    </row>
    <row r="133" spans="1:11">
      <c r="A133" s="59"/>
      <c r="B133" s="59"/>
      <c r="C133" s="60"/>
      <c r="D133" s="60"/>
      <c r="E133" s="93"/>
      <c r="G133" s="60"/>
      <c r="H133" s="95"/>
      <c r="I133" s="98"/>
      <c r="J133" s="61"/>
      <c r="K133" s="62"/>
    </row>
    <row r="134" spans="1:11">
      <c r="A134" s="59"/>
      <c r="B134" s="59"/>
      <c r="C134" s="60"/>
      <c r="D134" s="60"/>
      <c r="E134" s="93"/>
      <c r="G134" s="60"/>
      <c r="H134" s="95"/>
      <c r="I134" s="98"/>
      <c r="J134" s="61"/>
      <c r="K134" s="62"/>
    </row>
    <row r="135" spans="1:11">
      <c r="A135" s="59"/>
      <c r="B135" s="59"/>
      <c r="C135" s="60"/>
      <c r="D135" s="60"/>
      <c r="E135" s="93"/>
      <c r="G135" s="60"/>
      <c r="H135" s="95"/>
      <c r="I135" s="98"/>
      <c r="J135" s="61"/>
      <c r="K135" s="62"/>
    </row>
    <row r="136" spans="1:11">
      <c r="A136" s="59"/>
      <c r="B136" s="59"/>
      <c r="C136" s="60"/>
      <c r="D136" s="60"/>
      <c r="E136" s="93"/>
      <c r="G136" s="60"/>
      <c r="H136" s="95"/>
      <c r="I136" s="98"/>
      <c r="J136" s="61"/>
      <c r="K136" s="62"/>
    </row>
    <row r="137" spans="1:11">
      <c r="A137" s="59"/>
      <c r="B137" s="59"/>
      <c r="C137" s="60"/>
      <c r="D137" s="60"/>
      <c r="E137" s="93"/>
      <c r="G137" s="60"/>
      <c r="H137" s="95"/>
      <c r="I137" s="98"/>
      <c r="J137" s="61"/>
      <c r="K137" s="62"/>
    </row>
    <row r="138" spans="1:11">
      <c r="A138" s="59"/>
      <c r="B138" s="59"/>
      <c r="C138" s="60"/>
      <c r="D138" s="60"/>
      <c r="E138" s="93"/>
      <c r="G138" s="60"/>
      <c r="H138" s="95"/>
      <c r="I138" s="98"/>
      <c r="J138" s="61"/>
      <c r="K138" s="62"/>
    </row>
    <row r="139" spans="1:11">
      <c r="A139" s="59"/>
      <c r="B139" s="59"/>
      <c r="C139" s="60"/>
      <c r="D139" s="60"/>
      <c r="E139" s="93"/>
      <c r="G139" s="60"/>
      <c r="H139" s="95"/>
      <c r="I139" s="98"/>
      <c r="J139" s="61"/>
      <c r="K139" s="62"/>
    </row>
    <row r="140" spans="1:11">
      <c r="A140" s="59"/>
      <c r="B140" s="59"/>
      <c r="C140" s="60"/>
      <c r="D140" s="60"/>
      <c r="E140" s="93"/>
      <c r="G140" s="60"/>
      <c r="H140" s="95"/>
      <c r="I140" s="98"/>
      <c r="J140" s="61"/>
      <c r="K140" s="62"/>
    </row>
    <row r="141" spans="1:11">
      <c r="A141" s="59"/>
      <c r="B141" s="59"/>
      <c r="C141" s="60"/>
      <c r="D141" s="60"/>
      <c r="E141" s="93"/>
      <c r="G141" s="60"/>
      <c r="H141" s="95"/>
      <c r="I141" s="98"/>
      <c r="J141" s="61"/>
      <c r="K141" s="62"/>
    </row>
    <row r="142" spans="1:11">
      <c r="A142" s="59"/>
      <c r="B142" s="59"/>
      <c r="C142" s="60"/>
      <c r="D142" s="60"/>
      <c r="E142" s="93"/>
      <c r="G142" s="60"/>
      <c r="H142" s="95"/>
      <c r="I142" s="98"/>
      <c r="J142" s="61"/>
      <c r="K142" s="62"/>
    </row>
    <row r="143" spans="1:11">
      <c r="A143" s="59"/>
      <c r="B143" s="59"/>
      <c r="C143" s="60"/>
      <c r="D143" s="60"/>
      <c r="E143" s="93"/>
      <c r="G143" s="60"/>
      <c r="H143" s="95"/>
      <c r="I143" s="98"/>
      <c r="J143" s="61"/>
      <c r="K143" s="62"/>
    </row>
    <row r="144" spans="1:11">
      <c r="A144" s="59"/>
      <c r="B144" s="59"/>
      <c r="C144" s="60"/>
      <c r="D144" s="60"/>
      <c r="E144" s="93"/>
      <c r="G144" s="60"/>
      <c r="H144" s="95"/>
      <c r="I144" s="98"/>
      <c r="J144" s="61"/>
      <c r="K144" s="62"/>
    </row>
    <row r="145" spans="1:11">
      <c r="A145" s="59"/>
      <c r="B145" s="59"/>
      <c r="C145" s="60"/>
      <c r="D145" s="60"/>
      <c r="E145" s="93"/>
      <c r="G145" s="60"/>
      <c r="H145" s="95"/>
      <c r="I145" s="98"/>
      <c r="J145" s="61"/>
      <c r="K145" s="62"/>
    </row>
    <row r="146" spans="1:11">
      <c r="A146" s="59"/>
      <c r="B146" s="59"/>
      <c r="C146" s="60"/>
      <c r="D146" s="60"/>
      <c r="E146" s="93"/>
      <c r="G146" s="60"/>
      <c r="H146" s="95"/>
      <c r="I146" s="98"/>
      <c r="J146" s="61"/>
      <c r="K146" s="62"/>
    </row>
    <row r="147" spans="1:11">
      <c r="A147" s="59"/>
      <c r="B147" s="59"/>
      <c r="C147" s="60"/>
      <c r="D147" s="60"/>
      <c r="E147" s="93"/>
      <c r="G147" s="60"/>
      <c r="H147" s="95"/>
      <c r="I147" s="98"/>
      <c r="J147" s="61"/>
      <c r="K147" s="62"/>
    </row>
    <row r="148" spans="1:11">
      <c r="A148" s="59"/>
      <c r="B148" s="59"/>
      <c r="C148" s="60"/>
      <c r="D148" s="60"/>
      <c r="E148" s="93"/>
      <c r="G148" s="60"/>
      <c r="H148" s="95"/>
      <c r="I148" s="98"/>
      <c r="J148" s="61"/>
      <c r="K148" s="62"/>
    </row>
    <row r="149" spans="1:11">
      <c r="A149" s="59"/>
      <c r="B149" s="59"/>
      <c r="C149" s="60"/>
      <c r="D149" s="60"/>
      <c r="E149" s="93"/>
      <c r="G149" s="60"/>
      <c r="H149" s="95"/>
      <c r="I149" s="98"/>
      <c r="J149" s="61"/>
      <c r="K149" s="62"/>
    </row>
    <row r="150" spans="1:11">
      <c r="A150" s="59"/>
      <c r="B150" s="59"/>
      <c r="C150" s="60"/>
      <c r="D150" s="60"/>
      <c r="E150" s="93"/>
      <c r="G150" s="60"/>
      <c r="H150" s="95"/>
      <c r="I150" s="98"/>
      <c r="J150" s="61"/>
      <c r="K150" s="62"/>
    </row>
    <row r="151" spans="1:11">
      <c r="A151" s="59"/>
      <c r="B151" s="59"/>
      <c r="C151" s="60"/>
      <c r="D151" s="60"/>
      <c r="E151" s="93"/>
      <c r="G151" s="60"/>
      <c r="H151" s="95"/>
      <c r="I151" s="98"/>
      <c r="J151" s="61"/>
      <c r="K151" s="62"/>
    </row>
    <row r="152" spans="1:11">
      <c r="A152" s="59"/>
      <c r="B152" s="59"/>
      <c r="C152" s="60"/>
      <c r="D152" s="60"/>
      <c r="E152" s="93"/>
      <c r="G152" s="60"/>
      <c r="H152" s="95"/>
      <c r="I152" s="98"/>
      <c r="J152" s="61"/>
      <c r="K152" s="62"/>
    </row>
    <row r="153" spans="1:11">
      <c r="A153" s="59"/>
      <c r="B153" s="59"/>
      <c r="C153" s="60"/>
      <c r="D153" s="60"/>
      <c r="E153" s="93"/>
      <c r="G153" s="60"/>
      <c r="H153" s="95"/>
      <c r="I153" s="98"/>
      <c r="J153" s="61"/>
      <c r="K153" s="62"/>
    </row>
    <row r="154" spans="1:11">
      <c r="A154" s="59"/>
      <c r="B154" s="59"/>
      <c r="C154" s="60"/>
      <c r="D154" s="60"/>
      <c r="E154" s="93"/>
      <c r="G154" s="60"/>
      <c r="H154" s="95"/>
      <c r="I154" s="98"/>
      <c r="J154" s="61"/>
      <c r="K154" s="62"/>
    </row>
    <row r="155" spans="1:11">
      <c r="A155" s="59"/>
      <c r="B155" s="59"/>
      <c r="C155" s="60"/>
      <c r="D155" s="60"/>
      <c r="E155" s="93"/>
      <c r="G155" s="60"/>
      <c r="H155" s="95"/>
      <c r="I155" s="98"/>
      <c r="J155" s="61"/>
      <c r="K155" s="62"/>
    </row>
    <row r="156" spans="1:11">
      <c r="A156" s="59"/>
      <c r="B156" s="59"/>
      <c r="C156" s="60"/>
      <c r="D156" s="60"/>
      <c r="E156" s="93"/>
      <c r="G156" s="60"/>
      <c r="H156" s="95"/>
      <c r="I156" s="98"/>
      <c r="J156" s="61"/>
      <c r="K156" s="62"/>
    </row>
    <row r="157" spans="1:11">
      <c r="A157" s="59"/>
      <c r="B157" s="59"/>
      <c r="C157" s="60"/>
      <c r="D157" s="60"/>
      <c r="E157" s="93"/>
      <c r="G157" s="60"/>
      <c r="H157" s="95"/>
      <c r="I157" s="98"/>
      <c r="J157" s="61"/>
      <c r="K157" s="62"/>
    </row>
    <row r="158" spans="1:11">
      <c r="A158" s="59"/>
      <c r="B158" s="59"/>
      <c r="C158" s="60"/>
      <c r="D158" s="60"/>
      <c r="E158" s="93"/>
      <c r="G158" s="60"/>
      <c r="H158" s="95"/>
      <c r="I158" s="98"/>
      <c r="J158" s="61"/>
      <c r="K158" s="62"/>
    </row>
    <row r="159" spans="1:11">
      <c r="A159" s="59"/>
      <c r="B159" s="59"/>
      <c r="C159" s="60"/>
      <c r="D159" s="60"/>
      <c r="E159" s="93"/>
      <c r="G159" s="60"/>
      <c r="H159" s="95"/>
      <c r="I159" s="98"/>
      <c r="J159" s="61"/>
      <c r="K159" s="62"/>
    </row>
    <row r="160" spans="1:11">
      <c r="A160" s="59"/>
      <c r="B160" s="59"/>
      <c r="C160" s="60"/>
      <c r="D160" s="60"/>
      <c r="E160" s="93"/>
      <c r="G160" s="60"/>
      <c r="H160" s="95"/>
      <c r="I160" s="98"/>
      <c r="J160" s="61"/>
      <c r="K160" s="62"/>
    </row>
    <row r="161" spans="1:11">
      <c r="A161" s="59"/>
      <c r="B161" s="59"/>
      <c r="C161" s="60"/>
      <c r="D161" s="60"/>
      <c r="E161" s="93"/>
      <c r="G161" s="60"/>
      <c r="H161" s="95"/>
      <c r="I161" s="98"/>
      <c r="J161" s="61"/>
      <c r="K161" s="62"/>
    </row>
    <row r="162" spans="1:11">
      <c r="A162" s="59"/>
      <c r="B162" s="59"/>
      <c r="C162" s="60"/>
      <c r="D162" s="60"/>
      <c r="E162" s="93"/>
      <c r="G162" s="60"/>
      <c r="H162" s="95"/>
      <c r="I162" s="98"/>
      <c r="J162" s="61"/>
      <c r="K162" s="62"/>
    </row>
    <row r="163" spans="1:11">
      <c r="A163" s="59"/>
      <c r="B163" s="59"/>
      <c r="C163" s="60"/>
      <c r="D163" s="60"/>
      <c r="E163" s="93"/>
      <c r="G163" s="60"/>
      <c r="H163" s="95"/>
      <c r="I163" s="98"/>
      <c r="J163" s="61"/>
      <c r="K163" s="62"/>
    </row>
    <row r="164" spans="1:11">
      <c r="A164" s="59"/>
      <c r="B164" s="59"/>
      <c r="C164" s="60"/>
      <c r="D164" s="60"/>
      <c r="E164" s="93"/>
      <c r="G164" s="60"/>
      <c r="H164" s="95"/>
      <c r="I164" s="98"/>
      <c r="J164" s="61"/>
      <c r="K164" s="62"/>
    </row>
    <row r="165" spans="1:11">
      <c r="A165" s="59"/>
      <c r="B165" s="59"/>
      <c r="C165" s="60"/>
      <c r="D165" s="60"/>
      <c r="E165" s="93"/>
      <c r="G165" s="60"/>
      <c r="H165" s="95"/>
      <c r="I165" s="98"/>
      <c r="J165" s="61"/>
      <c r="K165" s="62"/>
    </row>
    <row r="166" spans="1:11">
      <c r="A166" s="59"/>
      <c r="B166" s="59"/>
      <c r="C166" s="60"/>
      <c r="D166" s="60"/>
      <c r="E166" s="93"/>
      <c r="G166" s="60"/>
      <c r="H166" s="95"/>
      <c r="I166" s="98"/>
      <c r="J166" s="61"/>
      <c r="K166" s="62"/>
    </row>
    <row r="167" spans="1:11">
      <c r="A167" s="59"/>
      <c r="B167" s="59"/>
      <c r="C167" s="60"/>
      <c r="D167" s="60"/>
      <c r="E167" s="93"/>
      <c r="G167" s="60"/>
      <c r="H167" s="95"/>
      <c r="I167" s="98"/>
      <c r="J167" s="61"/>
      <c r="K167" s="62"/>
    </row>
    <row r="168" spans="1:11">
      <c r="A168" s="59"/>
      <c r="B168" s="59"/>
      <c r="C168" s="60"/>
      <c r="D168" s="60"/>
      <c r="E168" s="93"/>
      <c r="G168" s="60"/>
      <c r="H168" s="95"/>
      <c r="I168" s="98"/>
      <c r="J168" s="61"/>
      <c r="K168" s="62"/>
    </row>
    <row r="169" spans="1:11">
      <c r="A169" s="59"/>
      <c r="B169" s="59"/>
      <c r="C169" s="60"/>
      <c r="D169" s="60"/>
      <c r="E169" s="93"/>
      <c r="G169" s="60"/>
      <c r="H169" s="95"/>
      <c r="I169" s="98"/>
      <c r="J169" s="61"/>
      <c r="K169" s="62"/>
    </row>
    <row r="170" spans="1:11">
      <c r="A170" s="59"/>
      <c r="B170" s="59"/>
      <c r="C170" s="60"/>
      <c r="D170" s="60"/>
      <c r="E170" s="93"/>
      <c r="G170" s="60"/>
      <c r="H170" s="95"/>
      <c r="I170" s="98"/>
      <c r="J170" s="61"/>
      <c r="K170" s="62"/>
    </row>
    <row r="171" spans="1:11">
      <c r="A171" s="59"/>
      <c r="B171" s="59"/>
      <c r="C171" s="60"/>
      <c r="D171" s="60"/>
      <c r="E171" s="93"/>
      <c r="G171" s="60"/>
      <c r="H171" s="95"/>
      <c r="I171" s="98"/>
      <c r="J171" s="61"/>
      <c r="K171" s="62"/>
    </row>
    <row r="172" spans="1:11">
      <c r="A172" s="59"/>
      <c r="B172" s="59"/>
      <c r="C172" s="60"/>
      <c r="D172" s="60"/>
      <c r="E172" s="93"/>
      <c r="G172" s="60"/>
      <c r="H172" s="95"/>
      <c r="I172" s="98"/>
      <c r="J172" s="61"/>
      <c r="K172" s="62"/>
    </row>
  </sheetData>
  <phoneticPr fontId="20" type="noConversion"/>
  <pageMargins left="0.7" right="0.7" top="0.75" bottom="0.75" header="0.3" footer="0.3"/>
  <pageSetup orientation="portrait" r:id="rId1"/>
  <ignoredErrors>
    <ignoredError sqref="A3:A5 A2 A9 A8 A6:A7 A10:A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4733-924A-45FB-BF87-2A8425942748}">
  <dimension ref="A1:I21"/>
  <sheetViews>
    <sheetView workbookViewId="0">
      <selection activeCell="A15" sqref="A15"/>
    </sheetView>
  </sheetViews>
  <sheetFormatPr defaultRowHeight="14.45"/>
  <cols>
    <col min="1" max="1" width="12.7109375" customWidth="1"/>
    <col min="2" max="2" width="54.28515625" customWidth="1"/>
    <col min="3" max="3" width="15.28515625" style="137" customWidth="1"/>
    <col min="4" max="4" width="11.85546875" customWidth="1"/>
    <col min="5" max="5" width="17" customWidth="1"/>
    <col min="6" max="6" width="11.85546875" customWidth="1"/>
    <col min="7" max="7" width="12.7109375" customWidth="1"/>
    <col min="8" max="8" width="11.42578125" customWidth="1"/>
    <col min="9" max="9" width="19" customWidth="1"/>
  </cols>
  <sheetData>
    <row r="1" spans="1:9" s="136" customFormat="1" ht="58.5" customHeight="1">
      <c r="A1" s="138" t="s">
        <v>104</v>
      </c>
      <c r="B1" s="139" t="s">
        <v>63</v>
      </c>
      <c r="C1" s="140" t="s">
        <v>105</v>
      </c>
      <c r="D1" s="138" t="s">
        <v>106</v>
      </c>
      <c r="E1" s="138" t="s">
        <v>107</v>
      </c>
      <c r="F1" s="141" t="s">
        <v>108</v>
      </c>
      <c r="G1" s="141" t="s">
        <v>109</v>
      </c>
      <c r="H1" s="141" t="s">
        <v>110</v>
      </c>
      <c r="I1" s="138" t="s">
        <v>111</v>
      </c>
    </row>
    <row r="2" spans="1:9" ht="15.6">
      <c r="A2" s="142">
        <v>61091000</v>
      </c>
      <c r="B2" s="143" t="s">
        <v>73</v>
      </c>
      <c r="C2" s="145">
        <v>56.7</v>
      </c>
      <c r="D2" s="144">
        <v>24.7</v>
      </c>
      <c r="E2" s="144">
        <v>-0.6</v>
      </c>
      <c r="F2" s="144">
        <v>-5.9</v>
      </c>
      <c r="G2" s="144">
        <v>-2.4</v>
      </c>
      <c r="H2" s="146">
        <v>-15</v>
      </c>
      <c r="I2" s="151">
        <v>-0.9</v>
      </c>
    </row>
    <row r="3" spans="1:9" ht="15.6">
      <c r="A3" s="142">
        <v>61099010</v>
      </c>
      <c r="B3" s="143" t="s">
        <v>75</v>
      </c>
      <c r="C3" s="145">
        <v>53.5</v>
      </c>
      <c r="D3" s="144">
        <v>48.4</v>
      </c>
      <c r="E3" s="144">
        <v>-1.4</v>
      </c>
      <c r="F3" s="144">
        <v>-2.9</v>
      </c>
      <c r="G3" s="144">
        <v>-1.1000000000000001</v>
      </c>
      <c r="H3" s="146">
        <v>-11</v>
      </c>
      <c r="I3" s="151">
        <v>-2.1</v>
      </c>
    </row>
    <row r="4" spans="1:9" ht="15.6">
      <c r="A4" s="142">
        <v>61103030</v>
      </c>
      <c r="B4" s="143" t="s">
        <v>77</v>
      </c>
      <c r="C4" s="145">
        <v>37.700000000000003</v>
      </c>
      <c r="D4" s="144">
        <v>50.8</v>
      </c>
      <c r="E4" s="144">
        <v>-0.4</v>
      </c>
      <c r="F4" s="144">
        <v>-1.9</v>
      </c>
      <c r="G4" s="144">
        <v>-0.8</v>
      </c>
      <c r="H4" s="146">
        <v>-7</v>
      </c>
      <c r="I4" s="151">
        <v>-0.6</v>
      </c>
    </row>
    <row r="5" spans="1:9" ht="15.6">
      <c r="A5" s="142">
        <v>61102020</v>
      </c>
      <c r="B5" s="143" t="s">
        <v>79</v>
      </c>
      <c r="C5" s="145">
        <v>17.5</v>
      </c>
      <c r="D5" s="144">
        <v>25.5</v>
      </c>
      <c r="E5" s="144">
        <v>-0.1</v>
      </c>
      <c r="F5" s="144">
        <v>-0.9</v>
      </c>
      <c r="G5" s="144">
        <v>-0.4</v>
      </c>
      <c r="H5" s="146">
        <v>-3</v>
      </c>
      <c r="I5" s="151">
        <v>-0.2</v>
      </c>
    </row>
    <row r="6" spans="1:9" ht="15.6">
      <c r="A6" s="142">
        <v>62034390</v>
      </c>
      <c r="B6" s="143" t="s">
        <v>81</v>
      </c>
      <c r="C6" s="145">
        <v>15.2</v>
      </c>
      <c r="D6" s="144">
        <v>43.6</v>
      </c>
      <c r="E6" s="144">
        <v>-0.5</v>
      </c>
      <c r="F6" s="144">
        <v>-0.8</v>
      </c>
      <c r="G6" s="144">
        <v>-0.3</v>
      </c>
      <c r="H6" s="146">
        <v>-6</v>
      </c>
      <c r="I6" s="151">
        <v>-0.8</v>
      </c>
    </row>
    <row r="7" spans="1:9" ht="15.6">
      <c r="A7" s="142">
        <v>61046320</v>
      </c>
      <c r="B7" s="143" t="s">
        <v>83</v>
      </c>
      <c r="C7" s="145">
        <v>13.5</v>
      </c>
      <c r="D7" s="144">
        <v>44.3</v>
      </c>
      <c r="E7" s="144">
        <v>-0.4</v>
      </c>
      <c r="F7" s="144">
        <v>-0.7</v>
      </c>
      <c r="G7" s="144">
        <v>-0.3</v>
      </c>
      <c r="H7" s="146">
        <v>-1</v>
      </c>
      <c r="I7" s="151">
        <v>-0.6</v>
      </c>
    </row>
    <row r="8" spans="1:9" ht="15.6">
      <c r="A8" s="142">
        <v>61046220</v>
      </c>
      <c r="B8" s="143" t="s">
        <v>85</v>
      </c>
      <c r="C8" s="145">
        <v>8</v>
      </c>
      <c r="D8" s="144">
        <v>22.7</v>
      </c>
      <c r="E8" s="144">
        <v>-0.3</v>
      </c>
      <c r="F8" s="144">
        <v>-0.4</v>
      </c>
      <c r="G8" s="144">
        <v>-0.2</v>
      </c>
      <c r="H8" s="146">
        <v>-1</v>
      </c>
      <c r="I8" s="151">
        <v>-0.4</v>
      </c>
    </row>
    <row r="9" spans="1:9" ht="15.6">
      <c r="A9" s="142">
        <v>62053020</v>
      </c>
      <c r="B9" s="143" t="s">
        <v>87</v>
      </c>
      <c r="C9" s="145">
        <v>11</v>
      </c>
      <c r="D9" s="144">
        <v>41.5</v>
      </c>
      <c r="E9" s="144">
        <v>-0.9</v>
      </c>
      <c r="F9" s="144">
        <v>-0.6</v>
      </c>
      <c r="G9" s="144">
        <v>-0.2</v>
      </c>
      <c r="H9" s="146">
        <v>-4</v>
      </c>
      <c r="I9" s="151">
        <v>-1.4</v>
      </c>
    </row>
    <row r="10" spans="1:9" ht="15.6">
      <c r="A10" s="142">
        <v>62114310</v>
      </c>
      <c r="B10" s="143" t="s">
        <v>89</v>
      </c>
      <c r="C10" s="145">
        <v>3</v>
      </c>
      <c r="D10" s="144">
        <v>24.6</v>
      </c>
      <c r="E10" s="144">
        <v>-0.2</v>
      </c>
      <c r="F10" s="144">
        <v>-0.2</v>
      </c>
      <c r="G10" s="144">
        <v>-0.1</v>
      </c>
      <c r="H10" s="146">
        <v>0</v>
      </c>
      <c r="I10" s="151">
        <v>-0.3</v>
      </c>
    </row>
    <row r="11" spans="1:9" ht="15.6">
      <c r="A11" s="142">
        <v>62046390</v>
      </c>
      <c r="B11" s="143" t="s">
        <v>91</v>
      </c>
      <c r="C11" s="145">
        <v>4.0999999999999996</v>
      </c>
      <c r="D11" s="144">
        <v>45.4</v>
      </c>
      <c r="E11" s="144">
        <v>-0.2</v>
      </c>
      <c r="F11" s="144">
        <v>-0.2</v>
      </c>
      <c r="G11" s="144">
        <v>-0.1</v>
      </c>
      <c r="H11" s="146">
        <v>0</v>
      </c>
      <c r="I11" s="151">
        <v>-0.3</v>
      </c>
    </row>
    <row r="12" spans="1:9" ht="15.6">
      <c r="A12" s="143">
        <v>27090020</v>
      </c>
      <c r="B12" s="143" t="s">
        <v>92</v>
      </c>
      <c r="C12" s="145">
        <v>2.2999999999999998</v>
      </c>
      <c r="D12" s="144">
        <v>0.5</v>
      </c>
      <c r="E12" s="145">
        <v>0</v>
      </c>
      <c r="F12" s="145">
        <v>-1.8</v>
      </c>
      <c r="G12" s="145">
        <v>-0.4</v>
      </c>
      <c r="H12" s="146">
        <v>0</v>
      </c>
      <c r="I12" s="152">
        <v>0</v>
      </c>
    </row>
    <row r="13" spans="1:9" ht="15.6">
      <c r="A13" s="143">
        <v>29051120</v>
      </c>
      <c r="B13" s="143" t="s">
        <v>93</v>
      </c>
      <c r="C13" s="145">
        <v>23.9</v>
      </c>
      <c r="D13" s="144">
        <v>6.7</v>
      </c>
      <c r="E13" s="145">
        <v>-0.6</v>
      </c>
      <c r="F13" s="145">
        <v>-21.6</v>
      </c>
      <c r="G13" s="145">
        <v>-8.6</v>
      </c>
      <c r="H13" s="146">
        <v>-10</v>
      </c>
      <c r="I13" s="152">
        <v>-0.8</v>
      </c>
    </row>
    <row r="14" spans="1:9" ht="15.6">
      <c r="A14" s="143">
        <v>27090010</v>
      </c>
      <c r="B14" s="143" t="s">
        <v>92</v>
      </c>
      <c r="C14" s="145">
        <v>0.9</v>
      </c>
      <c r="D14" s="144">
        <v>0.3</v>
      </c>
      <c r="E14" s="145">
        <v>0</v>
      </c>
      <c r="F14" s="145">
        <v>-0.1</v>
      </c>
      <c r="G14" s="145">
        <v>0</v>
      </c>
      <c r="H14" s="146">
        <v>0</v>
      </c>
      <c r="I14" s="152">
        <v>0</v>
      </c>
    </row>
    <row r="15" spans="1:9" ht="15.6">
      <c r="A15" s="143">
        <v>39031100</v>
      </c>
      <c r="B15" s="143" t="s">
        <v>94</v>
      </c>
      <c r="C15" s="145">
        <v>8.1999999999999993</v>
      </c>
      <c r="D15" s="144">
        <v>11.9</v>
      </c>
      <c r="E15" s="145">
        <v>-0.2</v>
      </c>
      <c r="F15" s="145">
        <v>-5.9</v>
      </c>
      <c r="G15" s="145">
        <v>-2</v>
      </c>
      <c r="H15" s="146">
        <v>-3</v>
      </c>
      <c r="I15" s="152">
        <v>-0.5</v>
      </c>
    </row>
    <row r="16" spans="1:9" ht="15.6">
      <c r="A16" s="143">
        <v>29336100</v>
      </c>
      <c r="B16" s="143" t="s">
        <v>95</v>
      </c>
      <c r="C16" s="145">
        <v>1.8</v>
      </c>
      <c r="D16" s="144">
        <v>3.2</v>
      </c>
      <c r="E16" s="145">
        <v>-0.9</v>
      </c>
      <c r="F16" s="145">
        <v>-0.8</v>
      </c>
      <c r="G16" s="145">
        <v>-0.3</v>
      </c>
      <c r="H16" s="146">
        <v>-1</v>
      </c>
      <c r="I16" s="152">
        <v>-1.31</v>
      </c>
    </row>
    <row r="17" spans="1:9" ht="15.6">
      <c r="A17" s="143">
        <v>27101906</v>
      </c>
      <c r="B17" s="143" t="s">
        <v>96</v>
      </c>
      <c r="C17" s="145">
        <v>0.1</v>
      </c>
      <c r="D17" s="144">
        <v>0.2</v>
      </c>
      <c r="E17" s="145">
        <v>0</v>
      </c>
      <c r="F17" s="145">
        <v>0</v>
      </c>
      <c r="G17" s="145">
        <v>0</v>
      </c>
      <c r="H17" s="146">
        <v>0</v>
      </c>
      <c r="I17" s="152">
        <v>0</v>
      </c>
    </row>
    <row r="18" spans="1:9" ht="15.6">
      <c r="A18" s="143">
        <v>21069099</v>
      </c>
      <c r="B18" s="143" t="s">
        <v>97</v>
      </c>
      <c r="C18" s="145">
        <v>3.3</v>
      </c>
      <c r="D18" s="144">
        <v>12.4</v>
      </c>
      <c r="E18" s="145">
        <v>0</v>
      </c>
      <c r="F18" s="145">
        <v>-2.8</v>
      </c>
      <c r="G18" s="145">
        <v>-0.9</v>
      </c>
      <c r="H18" s="146">
        <v>-3</v>
      </c>
      <c r="I18" s="152">
        <v>0</v>
      </c>
    </row>
    <row r="19" spans="1:9" ht="15.6">
      <c r="A19" s="143">
        <v>21039090</v>
      </c>
      <c r="B19" s="143" t="s">
        <v>98</v>
      </c>
      <c r="C19" s="145">
        <v>2.4</v>
      </c>
      <c r="D19" s="144">
        <v>12.3</v>
      </c>
      <c r="E19" s="145">
        <v>0</v>
      </c>
      <c r="F19" s="145">
        <v>-2.1</v>
      </c>
      <c r="G19" s="145">
        <v>-0.7</v>
      </c>
      <c r="H19" s="146">
        <v>-3</v>
      </c>
      <c r="I19" s="152">
        <v>0</v>
      </c>
    </row>
    <row r="20" spans="1:9" ht="15.6">
      <c r="A20" s="143">
        <v>20089991</v>
      </c>
      <c r="B20" s="143" t="s">
        <v>99</v>
      </c>
      <c r="C20" s="145">
        <v>1.1000000000000001</v>
      </c>
      <c r="D20" s="144">
        <v>12.3</v>
      </c>
      <c r="E20" s="145">
        <v>0</v>
      </c>
      <c r="F20" s="145">
        <v>-0.9</v>
      </c>
      <c r="G20" s="145">
        <v>-0.3</v>
      </c>
      <c r="H20" s="146">
        <v>-1</v>
      </c>
      <c r="I20" s="152">
        <v>0</v>
      </c>
    </row>
    <row r="21" spans="1:9" ht="15.6">
      <c r="A21" s="147">
        <v>20059997</v>
      </c>
      <c r="B21" s="147" t="s">
        <v>100</v>
      </c>
      <c r="C21" s="149">
        <v>1.6</v>
      </c>
      <c r="D21" s="148">
        <v>23.6</v>
      </c>
      <c r="E21" s="149">
        <v>0</v>
      </c>
      <c r="F21" s="149">
        <v>-1</v>
      </c>
      <c r="G21" s="149">
        <v>-0.3</v>
      </c>
      <c r="H21" s="150">
        <v>-1</v>
      </c>
      <c r="I21" s="153">
        <v>-0.1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154A0C22562145AC7E6EAAEE98D771" ma:contentTypeVersion="4" ma:contentTypeDescription="Create a new document." ma:contentTypeScope="" ma:versionID="db126ca62d82fe9d95230bbc1c622f75">
  <xsd:schema xmlns:xsd="http://www.w3.org/2001/XMLSchema" xmlns:xs="http://www.w3.org/2001/XMLSchema" xmlns:p="http://schemas.microsoft.com/office/2006/metadata/properties" xmlns:ns2="42e5eba7-50f2-4de0-9c67-0b2c9eb07db6" xmlns:ns3="e3c5e193-a23f-4d28-bbb3-edb19c890376" targetNamespace="http://schemas.microsoft.com/office/2006/metadata/properties" ma:root="true" ma:fieldsID="37d2e7de64d986c8cda75d9b16fe7a36" ns2:_="" ns3:_="">
    <xsd:import namespace="42e5eba7-50f2-4de0-9c67-0b2c9eb07db6"/>
    <xsd:import namespace="e3c5e193-a23f-4d28-bbb3-edb19c8903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e5eba7-50f2-4de0-9c67-0b2c9eb07d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5e193-a23f-4d28-bbb3-edb19c8903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DAF140-1B1A-4978-BA63-6F9174267586}"/>
</file>

<file path=customXml/itemProps2.xml><?xml version="1.0" encoding="utf-8"?>
<ds:datastoreItem xmlns:ds="http://schemas.openxmlformats.org/officeDocument/2006/customXml" ds:itemID="{04FBC7CA-43C4-4D67-9061-AC496D96B495}"/>
</file>

<file path=customXml/itemProps3.xml><?xml version="1.0" encoding="utf-8"?>
<ds:datastoreItem xmlns:ds="http://schemas.openxmlformats.org/officeDocument/2006/customXml" ds:itemID="{650E1BF1-8EDD-43F6-A3C6-C0B02AFA0A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USITC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Riker, David</dc:creator>
  <cp:keywords/>
  <dc:description/>
  <cp:lastModifiedBy>Snyder, Nancy</cp:lastModifiedBy>
  <cp:revision/>
  <dcterms:created xsi:type="dcterms:W3CDTF">2018-04-24T17:10:47Z</dcterms:created>
  <dcterms:modified xsi:type="dcterms:W3CDTF">2023-07-03T17:39:32Z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0x010100E4154A0C22562145AC7E6EAAEE98D771</vt:lpwstr>
  </property>
</Properties>
</file>