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Z:\Records\Operations\Economics\Research Initiatives\PE Modeling Portal\Content for Version 5\Typo Fix\"/>
    </mc:Choice>
  </mc:AlternateContent>
  <xr:revisionPtr revIDLastSave="0" documentId="8_{8B977768-7EDB-48CD-B8C0-3DA253DA8D65}" xr6:coauthVersionLast="44" xr6:coauthVersionMax="44" xr10:uidLastSave="{00000000-0000-0000-0000-000000000000}"/>
  <bookViews>
    <workbookView xWindow="31690" yWindow="-9460" windowWidth="15380" windowHeight="7880" xr2:uid="{00000000-000D-0000-FFFF-FFFF00000000}"/>
  </bookViews>
  <sheets>
    <sheet name="Read Me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1" i="1"/>
  <c r="B15" i="1" l="1"/>
  <c r="B14" i="1"/>
  <c r="B18" i="1" s="1"/>
  <c r="B17" i="1" l="1"/>
  <c r="C11" i="1" s="1"/>
  <c r="B16" i="1"/>
  <c r="C13" i="1"/>
  <c r="D13" i="1" s="1"/>
  <c r="C12" i="1"/>
  <c r="D12" i="1" s="1"/>
  <c r="C14" i="1" l="1"/>
  <c r="C10" i="1" s="1"/>
  <c r="D11" i="1"/>
  <c r="C7" i="1" l="1"/>
  <c r="D19" i="1"/>
  <c r="C9" i="1"/>
  <c r="D9" i="1" s="1"/>
  <c r="C8" i="1"/>
  <c r="D14" i="1"/>
  <c r="D8" i="1" l="1"/>
  <c r="D10" i="1"/>
  <c r="D7" i="1"/>
</calcChain>
</file>

<file path=xl/sharedStrings.xml><?xml version="1.0" encoding="utf-8"?>
<sst xmlns="http://schemas.openxmlformats.org/spreadsheetml/2006/main" count="22" uniqueCount="22">
  <si>
    <t>Total Industry Demand Elasticity</t>
  </si>
  <si>
    <t>Value of Subject Imports</t>
  </si>
  <si>
    <t>Price</t>
  </si>
  <si>
    <t>Value of Domestic Shipments</t>
  </si>
  <si>
    <t>Quantity of Domestic Shipments</t>
  </si>
  <si>
    <t>Quantity of Subject Imports</t>
  </si>
  <si>
    <t>Total Quantity</t>
  </si>
  <si>
    <t>Calibrated Demand Shift Parameter</t>
  </si>
  <si>
    <t>Calibrated Marginal Cost, Domestic Firm</t>
  </si>
  <si>
    <t>Initial Tariff on Subject Imports</t>
  </si>
  <si>
    <t>New Tariff on Subject Imports</t>
  </si>
  <si>
    <t>Effects</t>
  </si>
  <si>
    <t>Financial Impact on Domestic Producer*</t>
  </si>
  <si>
    <t>* Note: Reported in the same units as the Value of Domestic Shipments</t>
  </si>
  <si>
    <t>Initial</t>
  </si>
  <si>
    <t>Tariffs</t>
  </si>
  <si>
    <t>Value of Non-Subject Imports</t>
  </si>
  <si>
    <t>Quantity of Non-Subject Imports</t>
  </si>
  <si>
    <t>Calibrated Marginal Cost, Non-Subject Foreign Firm</t>
  </si>
  <si>
    <t>Calibrated Marginal Cost, Subject Foreign Firm</t>
  </si>
  <si>
    <t>version 05.21.2019</t>
  </si>
  <si>
    <t>Partial Equilibrium Tariff Model with Cournot Competition with 3 Firms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</si>
</sst>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0"/>
    <numFmt numFmtId="165" formatCode="0.000%"/>
    <numFmt numFmtId="166" formatCode="_(* #,##0.0000_);_(* \(#,##0.0000\);_(* &quot;-&quot;??_);_(@_)"/>
    <numFmt numFmtId="167" formatCode="0.000"/>
    <numFmt numFmtId="168" formatCode="0.0%"/>
    <numFmt numFmtId="169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0" applyNumberFormat="1" applyFill="1"/>
    <xf numFmtId="166" fontId="0" fillId="0" borderId="0" xfId="1" applyNumberFormat="1" applyFont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0" fillId="0" borderId="1" xfId="0" applyBorder="1"/>
    <xf numFmtId="0" fontId="0" fillId="2" borderId="1" xfId="0" applyFill="1" applyBorder="1"/>
    <xf numFmtId="165" fontId="0" fillId="3" borderId="1" xfId="2" applyNumberFormat="1" applyFont="1" applyFill="1" applyBorder="1"/>
    <xf numFmtId="0" fontId="0" fillId="0" borderId="2" xfId="0" applyBorder="1"/>
    <xf numFmtId="167" fontId="0" fillId="0" borderId="2" xfId="0" applyNumberFormat="1" applyFill="1" applyBorder="1"/>
    <xf numFmtId="167" fontId="0" fillId="0" borderId="1" xfId="0" applyNumberFormat="1" applyBorder="1"/>
    <xf numFmtId="0" fontId="0" fillId="0" borderId="3" xfId="0" applyBorder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Fill="1" applyBorder="1"/>
    <xf numFmtId="164" fontId="0" fillId="0" borderId="0" xfId="0" applyNumberFormat="1" applyFill="1" applyAlignment="1">
      <alignment horizontal="right"/>
    </xf>
    <xf numFmtId="168" fontId="0" fillId="2" borderId="1" xfId="2" applyNumberFormat="1" applyFont="1" applyFill="1" applyBorder="1"/>
    <xf numFmtId="169" fontId="0" fillId="2" borderId="1" xfId="1" applyNumberFormat="1" applyFont="1" applyFill="1" applyBorder="1"/>
    <xf numFmtId="169" fontId="0" fillId="0" borderId="1" xfId="1" applyNumberFormat="1" applyFont="1" applyBorder="1"/>
    <xf numFmtId="164" fontId="0" fillId="0" borderId="4" xfId="0" applyNumberFormat="1" applyFill="1" applyBorder="1"/>
    <xf numFmtId="43" fontId="0" fillId="0" borderId="1" xfId="1" applyNumberFormat="1" applyFont="1" applyBorder="1"/>
    <xf numFmtId="0" fontId="0" fillId="0" borderId="4" xfId="0" applyBorder="1"/>
    <xf numFmtId="167" fontId="0" fillId="0" borderId="4" xfId="0" applyNumberFormat="1" applyFill="1" applyBorder="1"/>
    <xf numFmtId="169" fontId="0" fillId="0" borderId="1" xfId="1" applyNumberFormat="1" applyFont="1" applyFill="1" applyBorder="1"/>
    <xf numFmtId="43" fontId="0" fillId="3" borderId="1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10</xdr:col>
          <xdr:colOff>457200</xdr:colOff>
          <xdr:row>24</xdr:row>
          <xdr:rowOff>161925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Normal="100" workbookViewId="0">
      <selection activeCell="M4" sqref="M4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10</xdr:col>
                <xdr:colOff>457200</xdr:colOff>
                <xdr:row>24</xdr:row>
                <xdr:rowOff>161925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1"/>
  <sheetViews>
    <sheetView topLeftCell="A7" workbookViewId="0">
      <selection activeCell="G19" sqref="G19"/>
    </sheetView>
  </sheetViews>
  <sheetFormatPr defaultRowHeight="15" x14ac:dyDescent="0.25"/>
  <cols>
    <col min="1" max="1" width="44.7109375" customWidth="1"/>
    <col min="2" max="2" width="21.5703125" customWidth="1"/>
    <col min="3" max="3" width="16.42578125" hidden="1" customWidth="1"/>
    <col min="4" max="4" width="15.28515625" customWidth="1"/>
  </cols>
  <sheetData>
    <row r="1" spans="1:4" ht="18.75" x14ac:dyDescent="0.3">
      <c r="A1" s="4" t="s">
        <v>21</v>
      </c>
    </row>
    <row r="2" spans="1:4" x14ac:dyDescent="0.25">
      <c r="A2" s="3" t="s">
        <v>20</v>
      </c>
    </row>
    <row r="3" spans="1:4" x14ac:dyDescent="0.25">
      <c r="A3" s="3"/>
    </row>
    <row r="4" spans="1:4" x14ac:dyDescent="0.25">
      <c r="A4" s="5" t="s">
        <v>0</v>
      </c>
      <c r="B4" s="6">
        <v>-1</v>
      </c>
    </row>
    <row r="5" spans="1:4" x14ac:dyDescent="0.25">
      <c r="A5" s="14"/>
      <c r="B5" s="15"/>
    </row>
    <row r="6" spans="1:4" x14ac:dyDescent="0.25">
      <c r="B6" s="13" t="s">
        <v>14</v>
      </c>
      <c r="D6" s="13" t="s">
        <v>11</v>
      </c>
    </row>
    <row r="7" spans="1:4" x14ac:dyDescent="0.25">
      <c r="A7" s="5" t="s">
        <v>3</v>
      </c>
      <c r="B7" s="18">
        <v>25</v>
      </c>
      <c r="C7" s="21">
        <f>C11*$C$10</f>
        <v>26.612903225806452</v>
      </c>
      <c r="D7" s="7">
        <f t="shared" ref="D7:D14" si="0">(C7-B7)/B7</f>
        <v>6.4516129032258077E-2</v>
      </c>
    </row>
    <row r="8" spans="1:4" x14ac:dyDescent="0.25">
      <c r="A8" s="5" t="s">
        <v>1</v>
      </c>
      <c r="B8" s="18">
        <v>25</v>
      </c>
      <c r="C8" s="21">
        <f t="shared" ref="C8" si="1">C12*$C$10</f>
        <v>21.7741935483871</v>
      </c>
      <c r="D8" s="7">
        <f t="shared" si="0"/>
        <v>-0.12903225806451601</v>
      </c>
    </row>
    <row r="9" spans="1:4" x14ac:dyDescent="0.25">
      <c r="A9" s="5" t="s">
        <v>16</v>
      </c>
      <c r="B9" s="18">
        <v>25</v>
      </c>
      <c r="C9" s="21">
        <f>C13*$C$10</f>
        <v>26.612903225806445</v>
      </c>
      <c r="D9" s="7">
        <f t="shared" si="0"/>
        <v>6.4516129032257799E-2</v>
      </c>
    </row>
    <row r="10" spans="1:4" x14ac:dyDescent="0.25">
      <c r="A10" s="5" t="s">
        <v>2</v>
      </c>
      <c r="B10" s="5">
        <v>1</v>
      </c>
      <c r="C10" s="19">
        <f>(C14/B15)^(1/B4)</f>
        <v>1.0333333333333334</v>
      </c>
      <c r="D10" s="7">
        <f t="shared" si="0"/>
        <v>3.3333333333333437E-2</v>
      </c>
    </row>
    <row r="11" spans="1:4" hidden="1" x14ac:dyDescent="0.25">
      <c r="A11" s="5" t="s">
        <v>4</v>
      </c>
      <c r="B11" s="19">
        <f>B7/$B$10</f>
        <v>25</v>
      </c>
      <c r="C11" s="24">
        <f>($B$15*((($B$16 + $B$17 + $B$18 + $B$17*$B$23)*$B$4)/(1 +
        3*$B$4))^$B$4*($B$16 + 2*$B$16*$B$4 - $B$17*$B$4 -
            $B$18*$B$4 - $B$17*$B$23*$B$4))/($B$16 + $B$17 + $B$18 + $B$17*$B$23)</f>
        <v>25.754422476586885</v>
      </c>
      <c r="D11" s="7">
        <f t="shared" si="0"/>
        <v>3.0176899063475416E-2</v>
      </c>
    </row>
    <row r="12" spans="1:4" hidden="1" x14ac:dyDescent="0.25">
      <c r="A12" s="5" t="s">
        <v>5</v>
      </c>
      <c r="B12" s="19">
        <f t="shared" ref="B12:B13" si="2">B8/$B$10</f>
        <v>25</v>
      </c>
      <c r="C12" s="24">
        <f>-(($B$15*((($B$16 + $B$17 + $B$18 + $B$17*$B$23)*$B$4)/(1 +
          3*$B$4))^$B$4*(-$B$17 - $B$17*$B$23 + $B$16*$B$4 -
               2*$B$17*$B$4 + $B$18*$B$4 -
       2*$B$17*$B$23*$B$4))/($B$16 + $B$17 + $B$18 + $B$17*$B$23))</f>
        <v>21.071800208116546</v>
      </c>
      <c r="D12" s="7">
        <f t="shared" si="0"/>
        <v>-0.15712799167533817</v>
      </c>
    </row>
    <row r="13" spans="1:4" hidden="1" x14ac:dyDescent="0.25">
      <c r="A13" s="5" t="s">
        <v>17</v>
      </c>
      <c r="B13" s="19">
        <f t="shared" si="2"/>
        <v>25</v>
      </c>
      <c r="C13" s="24">
        <f>-(($B$15*((($B$16 + $B$17 + $B$18 + $B$17*$B$23)*$B$4)/(1 +
          3*$B$4))^$B$4*(-$B$18 + $B$16*$B$4 + $B$17*$B$4 - 2*$B$18*$B$4 + $B$17*$B$23*$B$4))/($B$16 + $B$17 + $B$18 + $B$17*$B$23))</f>
        <v>25.754422476586878</v>
      </c>
      <c r="D13" s="7">
        <f t="shared" si="0"/>
        <v>3.0176899063475135E-2</v>
      </c>
    </row>
    <row r="14" spans="1:4" hidden="1" x14ac:dyDescent="0.25">
      <c r="A14" s="5" t="s">
        <v>6</v>
      </c>
      <c r="B14" s="19">
        <f>B11+B12+B13</f>
        <v>75</v>
      </c>
      <c r="C14" s="19">
        <f>SUM(C11:C13)</f>
        <v>72.580645161290306</v>
      </c>
      <c r="D14" s="7">
        <f t="shared" si="0"/>
        <v>-3.2258064516129253E-2</v>
      </c>
    </row>
    <row r="15" spans="1:4" hidden="1" x14ac:dyDescent="0.25">
      <c r="A15" s="5" t="s">
        <v>7</v>
      </c>
      <c r="B15" s="19">
        <f>(B11+B12+B13)*(B10^-B4)</f>
        <v>75</v>
      </c>
    </row>
    <row r="16" spans="1:4" hidden="1" x14ac:dyDescent="0.25">
      <c r="A16" s="5" t="s">
        <v>8</v>
      </c>
      <c r="B16" s="10">
        <f>B10*(1+B11/(B4*B14))</f>
        <v>0.66666666666666674</v>
      </c>
    </row>
    <row r="17" spans="1:4" hidden="1" x14ac:dyDescent="0.25">
      <c r="A17" s="8" t="s">
        <v>19</v>
      </c>
      <c r="B17" s="9">
        <f>(B10*(1+(B12/(B4*B14))))/(1+B22)</f>
        <v>0.66666666666666674</v>
      </c>
    </row>
    <row r="18" spans="1:4" hidden="1" x14ac:dyDescent="0.25">
      <c r="A18" s="22" t="s">
        <v>18</v>
      </c>
      <c r="B18" s="23">
        <f>B10*(1+B13/(B4*B14))</f>
        <v>0.66666666666666674</v>
      </c>
    </row>
    <row r="19" spans="1:4" x14ac:dyDescent="0.25">
      <c r="A19" s="11" t="s">
        <v>12</v>
      </c>
      <c r="B19" s="20"/>
      <c r="C19" s="14"/>
      <c r="D19" s="25">
        <f>(C10-B16)*C11-(B10-B16)*B11</f>
        <v>1.1099549080818605</v>
      </c>
    </row>
    <row r="20" spans="1:4" x14ac:dyDescent="0.25">
      <c r="B20" s="1"/>
    </row>
    <row r="21" spans="1:4" x14ac:dyDescent="0.25">
      <c r="B21" s="16" t="s">
        <v>15</v>
      </c>
    </row>
    <row r="22" spans="1:4" x14ac:dyDescent="0.25">
      <c r="A22" s="5" t="s">
        <v>9</v>
      </c>
      <c r="B22" s="17">
        <v>0</v>
      </c>
    </row>
    <row r="23" spans="1:4" x14ac:dyDescent="0.25">
      <c r="A23" s="5" t="s">
        <v>10</v>
      </c>
      <c r="B23" s="17">
        <v>0.1</v>
      </c>
    </row>
    <row r="24" spans="1:4" x14ac:dyDescent="0.25">
      <c r="B24" s="1"/>
    </row>
    <row r="25" spans="1:4" x14ac:dyDescent="0.25">
      <c r="A25" s="12" t="s">
        <v>13</v>
      </c>
    </row>
    <row r="26" spans="1:4" x14ac:dyDescent="0.25">
      <c r="D26" s="2"/>
    </row>
    <row r="27" spans="1:4" x14ac:dyDescent="0.25">
      <c r="D27" s="2"/>
    </row>
    <row r="28" spans="1:4" x14ac:dyDescent="0.25">
      <c r="D28" s="2"/>
    </row>
    <row r="29" spans="1:4" x14ac:dyDescent="0.25">
      <c r="D29" s="2"/>
    </row>
    <row r="30" spans="1:4" x14ac:dyDescent="0.25">
      <c r="D30" s="2"/>
    </row>
    <row r="31" spans="1:4" x14ac:dyDescent="0.25">
      <c r="D31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</vt:lpstr>
      <vt:lpstr>Model</vt:lpstr>
    </vt:vector>
  </TitlesOfParts>
  <Company>USITC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Schreiber, Samantha</dc:creator>
  <cp:lastModifiedBy>Schreiber, Samantha</cp:lastModifiedBy>
  <dcterms:created xsi:type="dcterms:W3CDTF">2019-04-29T13:45:40Z</dcterms:created>
  <dcterms:modified xsi:type="dcterms:W3CDTF">2020-03-09T13:09:04Z</dcterms:modified>
</cp:coreProperties>
</file>